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LL\Downloads\projet\SIFET\docs\tests-terrain\"/>
    </mc:Choice>
  </mc:AlternateContent>
  <xr:revisionPtr revIDLastSave="0" documentId="8_{F0C5CEE9-BFF8-449E-8C45-FB74819E956E}" xr6:coauthVersionLast="47" xr6:coauthVersionMax="47" xr10:uidLastSave="{00000000-0000-0000-0000-000000000000}"/>
  <bookViews>
    <workbookView xWindow="-110" yWindow="-110" windowWidth="19420" windowHeight="11500" xr2:uid="{E76B9B6A-5624-42FC-BE2B-716A2A6484A1}"/>
  </bookViews>
  <sheets>
    <sheet name="Mode d'emploi" sheetId="1" r:id="rId1"/>
    <sheet name="Recrutement" sheetId="2" r:id="rId2"/>
    <sheet name="Tâches" sheetId="3" r:id="rId3"/>
    <sheet name="Saisie clients" sheetId="4" r:id="rId4"/>
    <sheet name="Saisie épiciers" sheetId="5" r:id="rId5"/>
    <sheet name="Questions clients" sheetId="6" r:id="rId6"/>
    <sheet name="Questions épiciers" sheetId="7" r:id="rId7"/>
    <sheet name="Taxis &amp; commerçants" sheetId="8" r:id="rId8"/>
    <sheet name="Synthèse" sheetId="9" r:id="rId9"/>
    <sheet name="Listes" sheetId="10" state="hidden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47" i="9" l="1"/>
  <c r="C46" i="9"/>
  <c r="C45" i="9"/>
  <c r="C42" i="9"/>
  <c r="C41" i="9"/>
  <c r="C40" i="9"/>
  <c r="C39" i="9"/>
  <c r="C38" i="9"/>
  <c r="C37" i="9"/>
  <c r="C36" i="9"/>
  <c r="C35" i="9"/>
  <c r="C34" i="9"/>
  <c r="C54" i="9" s="1"/>
  <c r="C31" i="9"/>
  <c r="C30" i="9"/>
  <c r="C29" i="9"/>
  <c r="C28" i="9"/>
  <c r="C27" i="9"/>
  <c r="C26" i="9"/>
  <c r="C25" i="9"/>
  <c r="C24" i="9"/>
  <c r="C23" i="9"/>
  <c r="I20" i="9"/>
  <c r="H20" i="9"/>
  <c r="F20" i="9"/>
  <c r="E20" i="9"/>
  <c r="D20" i="9"/>
  <c r="C20" i="9"/>
  <c r="B20" i="9"/>
  <c r="I19" i="9"/>
  <c r="H19" i="9"/>
  <c r="F19" i="9"/>
  <c r="E19" i="9"/>
  <c r="D19" i="9"/>
  <c r="C19" i="9"/>
  <c r="B19" i="9"/>
  <c r="I18" i="9"/>
  <c r="H18" i="9"/>
  <c r="F18" i="9"/>
  <c r="E18" i="9"/>
  <c r="D18" i="9"/>
  <c r="C18" i="9"/>
  <c r="B18" i="9"/>
  <c r="I17" i="9"/>
  <c r="H17" i="9"/>
  <c r="F17" i="9"/>
  <c r="E17" i="9"/>
  <c r="D17" i="9"/>
  <c r="C17" i="9"/>
  <c r="B17" i="9"/>
  <c r="I16" i="9"/>
  <c r="H16" i="9"/>
  <c r="F16" i="9"/>
  <c r="E16" i="9"/>
  <c r="D16" i="9"/>
  <c r="C16" i="9"/>
  <c r="B16" i="9"/>
  <c r="I15" i="9"/>
  <c r="H15" i="9"/>
  <c r="F15" i="9"/>
  <c r="E15" i="9"/>
  <c r="D15" i="9"/>
  <c r="C15" i="9"/>
  <c r="B15" i="9"/>
  <c r="I14" i="9"/>
  <c r="H14" i="9"/>
  <c r="F14" i="9"/>
  <c r="E14" i="9"/>
  <c r="D14" i="9"/>
  <c r="C14" i="9"/>
  <c r="B14" i="9"/>
  <c r="I13" i="9"/>
  <c r="H13" i="9"/>
  <c r="F13" i="9"/>
  <c r="E13" i="9"/>
  <c r="D13" i="9"/>
  <c r="C13" i="9"/>
  <c r="B13" i="9"/>
  <c r="I12" i="9"/>
  <c r="H12" i="9"/>
  <c r="F12" i="9"/>
  <c r="E12" i="9"/>
  <c r="D12" i="9"/>
  <c r="C12" i="9"/>
  <c r="B12" i="9"/>
  <c r="I11" i="9"/>
  <c r="H11" i="9"/>
  <c r="F11" i="9"/>
  <c r="E11" i="9"/>
  <c r="D11" i="9"/>
  <c r="C11" i="9"/>
  <c r="B11" i="9"/>
  <c r="I10" i="9"/>
  <c r="H10" i="9"/>
  <c r="F10" i="9"/>
  <c r="E10" i="9"/>
  <c r="D10" i="9"/>
  <c r="C10" i="9"/>
  <c r="B10" i="9"/>
  <c r="I9" i="9"/>
  <c r="H9" i="9"/>
  <c r="F9" i="9"/>
  <c r="E9" i="9"/>
  <c r="D9" i="9"/>
  <c r="C9" i="9"/>
  <c r="B9" i="9"/>
  <c r="I8" i="9"/>
  <c r="H8" i="9"/>
  <c r="F8" i="9"/>
  <c r="E8" i="9"/>
  <c r="D8" i="9"/>
  <c r="C8" i="9"/>
  <c r="B8" i="9"/>
  <c r="I7" i="9"/>
  <c r="H7" i="9"/>
  <c r="F7" i="9"/>
  <c r="E7" i="9"/>
  <c r="D7" i="9"/>
  <c r="C7" i="9"/>
  <c r="B7" i="9"/>
  <c r="I6" i="9"/>
  <c r="H6" i="9"/>
  <c r="F6" i="9"/>
  <c r="E6" i="9"/>
  <c r="D6" i="9"/>
  <c r="C6" i="9"/>
  <c r="B6" i="9"/>
  <c r="I24" i="2"/>
  <c r="I23" i="2"/>
  <c r="F30" i="5"/>
  <c r="G30" i="5" s="1"/>
  <c r="C30" i="5"/>
  <c r="F29" i="5"/>
  <c r="G29" i="5" s="1"/>
  <c r="C29" i="5"/>
  <c r="F28" i="5"/>
  <c r="G28" i="5" s="1"/>
  <c r="C28" i="5"/>
  <c r="F27" i="5"/>
  <c r="G27" i="5" s="1"/>
  <c r="C27" i="5"/>
  <c r="F26" i="5"/>
  <c r="G26" i="5" s="1"/>
  <c r="C26" i="5"/>
  <c r="F25" i="5"/>
  <c r="G25" i="5" s="1"/>
  <c r="C25" i="5"/>
  <c r="F24" i="5"/>
  <c r="G24" i="5" s="1"/>
  <c r="C24" i="5"/>
  <c r="F23" i="5"/>
  <c r="G23" i="5" s="1"/>
  <c r="C23" i="5"/>
  <c r="F22" i="5"/>
  <c r="G22" i="5" s="1"/>
  <c r="C22" i="5"/>
  <c r="F21" i="5"/>
  <c r="G21" i="5" s="1"/>
  <c r="C21" i="5"/>
  <c r="F20" i="5"/>
  <c r="G20" i="5" s="1"/>
  <c r="C20" i="5"/>
  <c r="F19" i="5"/>
  <c r="G19" i="5" s="1"/>
  <c r="C19" i="5"/>
  <c r="F18" i="5"/>
  <c r="G18" i="5" s="1"/>
  <c r="C18" i="5"/>
  <c r="F17" i="5"/>
  <c r="G17" i="5" s="1"/>
  <c r="C17" i="5"/>
  <c r="F16" i="5"/>
  <c r="G16" i="5" s="1"/>
  <c r="C16" i="5"/>
  <c r="F15" i="5"/>
  <c r="G15" i="5" s="1"/>
  <c r="C15" i="5"/>
  <c r="F14" i="5"/>
  <c r="G14" i="5" s="1"/>
  <c r="C14" i="5"/>
  <c r="F13" i="5"/>
  <c r="G13" i="5" s="1"/>
  <c r="C13" i="5"/>
  <c r="F12" i="5"/>
  <c r="G12" i="5" s="1"/>
  <c r="C12" i="5"/>
  <c r="F11" i="5"/>
  <c r="G11" i="5" s="1"/>
  <c r="C11" i="5"/>
  <c r="F10" i="5"/>
  <c r="G10" i="5" s="1"/>
  <c r="C10" i="5"/>
  <c r="F9" i="5"/>
  <c r="G9" i="5" s="1"/>
  <c r="C9" i="5"/>
  <c r="F8" i="5"/>
  <c r="G8" i="5" s="1"/>
  <c r="C8" i="5"/>
  <c r="F7" i="5"/>
  <c r="G7" i="5" s="1"/>
  <c r="C7" i="5"/>
  <c r="F6" i="5"/>
  <c r="G6" i="5" s="1"/>
  <c r="C6" i="5"/>
  <c r="F5" i="5"/>
  <c r="G5" i="5" s="1"/>
  <c r="C5" i="5"/>
  <c r="F55" i="4"/>
  <c r="G55" i="4" s="1"/>
  <c r="C55" i="4"/>
  <c r="F54" i="4"/>
  <c r="G54" i="4" s="1"/>
  <c r="C54" i="4"/>
  <c r="F53" i="4"/>
  <c r="G53" i="4" s="1"/>
  <c r="C53" i="4"/>
  <c r="F52" i="4"/>
  <c r="G52" i="4" s="1"/>
  <c r="C52" i="4"/>
  <c r="F51" i="4"/>
  <c r="G51" i="4" s="1"/>
  <c r="C51" i="4"/>
  <c r="F50" i="4"/>
  <c r="G50" i="4" s="1"/>
  <c r="C50" i="4"/>
  <c r="F49" i="4"/>
  <c r="G49" i="4" s="1"/>
  <c r="C49" i="4"/>
  <c r="F48" i="4"/>
  <c r="G48" i="4" s="1"/>
  <c r="C48" i="4"/>
  <c r="F47" i="4"/>
  <c r="G47" i="4" s="1"/>
  <c r="C47" i="4"/>
  <c r="F46" i="4"/>
  <c r="G46" i="4" s="1"/>
  <c r="C46" i="4"/>
  <c r="F45" i="4"/>
  <c r="G45" i="4" s="1"/>
  <c r="C45" i="4"/>
  <c r="F44" i="4"/>
  <c r="G44" i="4" s="1"/>
  <c r="C44" i="4"/>
  <c r="F43" i="4"/>
  <c r="G43" i="4" s="1"/>
  <c r="C43" i="4"/>
  <c r="F42" i="4"/>
  <c r="G42" i="4" s="1"/>
  <c r="C42" i="4"/>
  <c r="F41" i="4"/>
  <c r="G41" i="4" s="1"/>
  <c r="C41" i="4"/>
  <c r="F40" i="4"/>
  <c r="G40" i="4" s="1"/>
  <c r="C40" i="4"/>
  <c r="F39" i="4"/>
  <c r="G39" i="4" s="1"/>
  <c r="C39" i="4"/>
  <c r="F38" i="4"/>
  <c r="G38" i="4" s="1"/>
  <c r="C38" i="4"/>
  <c r="F37" i="4"/>
  <c r="G37" i="4" s="1"/>
  <c r="C37" i="4"/>
  <c r="F36" i="4"/>
  <c r="G36" i="4" s="1"/>
  <c r="C36" i="4"/>
  <c r="F35" i="4"/>
  <c r="G35" i="4" s="1"/>
  <c r="C35" i="4"/>
  <c r="F34" i="4"/>
  <c r="G34" i="4" s="1"/>
  <c r="C34" i="4"/>
  <c r="F33" i="4"/>
  <c r="G33" i="4" s="1"/>
  <c r="C33" i="4"/>
  <c r="F32" i="4"/>
  <c r="G32" i="4" s="1"/>
  <c r="C32" i="4"/>
  <c r="F31" i="4"/>
  <c r="G31" i="4" s="1"/>
  <c r="C31" i="4"/>
  <c r="F30" i="4"/>
  <c r="G30" i="4" s="1"/>
  <c r="C30" i="4"/>
  <c r="F29" i="4"/>
  <c r="G29" i="4" s="1"/>
  <c r="C29" i="4"/>
  <c r="F28" i="4"/>
  <c r="G28" i="4" s="1"/>
  <c r="C28" i="4"/>
  <c r="F27" i="4"/>
  <c r="G27" i="4" s="1"/>
  <c r="C27" i="4"/>
  <c r="F26" i="4"/>
  <c r="G26" i="4" s="1"/>
  <c r="C26" i="4"/>
  <c r="F25" i="4"/>
  <c r="G25" i="4" s="1"/>
  <c r="C25" i="4"/>
  <c r="F24" i="4"/>
  <c r="G24" i="4" s="1"/>
  <c r="C24" i="4"/>
  <c r="F23" i="4"/>
  <c r="G23" i="4" s="1"/>
  <c r="C23" i="4"/>
  <c r="F22" i="4"/>
  <c r="G22" i="4" s="1"/>
  <c r="C22" i="4"/>
  <c r="F21" i="4"/>
  <c r="G21" i="4" s="1"/>
  <c r="C21" i="4"/>
  <c r="F20" i="4"/>
  <c r="G20" i="4" s="1"/>
  <c r="C20" i="4"/>
  <c r="F19" i="4"/>
  <c r="G19" i="4" s="1"/>
  <c r="C19" i="4"/>
  <c r="F18" i="4"/>
  <c r="G18" i="4" s="1"/>
  <c r="C18" i="4"/>
  <c r="F17" i="4"/>
  <c r="G17" i="4" s="1"/>
  <c r="C17" i="4"/>
  <c r="F16" i="4"/>
  <c r="G16" i="4" s="1"/>
  <c r="C16" i="4"/>
  <c r="F15" i="4"/>
  <c r="G15" i="4" s="1"/>
  <c r="C15" i="4"/>
  <c r="F14" i="4"/>
  <c r="G14" i="4" s="1"/>
  <c r="C14" i="4"/>
  <c r="F13" i="4"/>
  <c r="G13" i="4" s="1"/>
  <c r="C13" i="4"/>
  <c r="F12" i="4"/>
  <c r="G12" i="4" s="1"/>
  <c r="C12" i="4"/>
  <c r="F11" i="4"/>
  <c r="G11" i="4" s="1"/>
  <c r="C11" i="4"/>
  <c r="F10" i="4"/>
  <c r="G10" i="4" s="1"/>
  <c r="C10" i="4"/>
  <c r="F9" i="4"/>
  <c r="G9" i="4" s="1"/>
  <c r="C9" i="4"/>
  <c r="F8" i="4"/>
  <c r="G8" i="4" s="1"/>
  <c r="C8" i="4"/>
  <c r="F7" i="4"/>
  <c r="G7" i="4" s="1"/>
  <c r="C7" i="4"/>
  <c r="F6" i="4"/>
  <c r="G6" i="4" s="1"/>
  <c r="C6" i="4"/>
  <c r="F5" i="4"/>
  <c r="G5" i="4" s="1"/>
  <c r="C5" i="4"/>
  <c r="J20" i="9" l="1"/>
  <c r="G20" i="9"/>
  <c r="J19" i="9"/>
  <c r="G19" i="9"/>
  <c r="J18" i="9"/>
  <c r="G18" i="9"/>
  <c r="C53" i="9" s="1"/>
  <c r="G17" i="9"/>
  <c r="G16" i="9"/>
  <c r="J16" i="9"/>
  <c r="G9" i="9"/>
  <c r="J15" i="9"/>
  <c r="G15" i="9"/>
  <c r="G14" i="9"/>
  <c r="J14" i="9"/>
  <c r="G13" i="9"/>
  <c r="J13" i="9"/>
  <c r="J12" i="9"/>
  <c r="G12" i="9"/>
  <c r="J11" i="9"/>
  <c r="G11" i="9"/>
  <c r="J10" i="9"/>
  <c r="G10" i="9"/>
  <c r="C51" i="9" s="1"/>
  <c r="J8" i="9"/>
  <c r="G8" i="9"/>
  <c r="J7" i="9"/>
  <c r="G7" i="9"/>
  <c r="G6" i="9"/>
  <c r="J6" i="9" s="1"/>
  <c r="C52" i="9" l="1"/>
  <c r="C56" i="9" s="1"/>
  <c r="J17" i="9"/>
  <c r="C50" i="9"/>
  <c r="J9" i="9"/>
</calcChain>
</file>

<file path=xl/sharedStrings.xml><?xml version="1.0" encoding="utf-8"?>
<sst xmlns="http://schemas.openxmlformats.org/spreadsheetml/2006/main" count="570" uniqueCount="305">
  <si>
    <t>Résultat</t>
  </si>
  <si>
    <t>OuiPeutNon</t>
  </si>
  <si>
    <t>Oui</t>
  </si>
  <si>
    <t>Peut-être</t>
  </si>
  <si>
    <t>Non</t>
  </si>
  <si>
    <t>Frais</t>
  </si>
  <si>
    <t>Pas cher</t>
  </si>
  <si>
    <t>Correct</t>
  </si>
  <si>
    <t>Cher</t>
  </si>
  <si>
    <t>Slogan</t>
  </si>
  <si>
    <t>Cash</t>
  </si>
  <si>
    <t>Moins de 1 000 DH</t>
  </si>
  <si>
    <t>1 000 à 3 000 DH</t>
  </si>
  <si>
    <t>3 000 à 5 000 DH</t>
  </si>
  <si>
    <t>Plus de 5 000 DH</t>
  </si>
  <si>
    <t>HautParleur</t>
  </si>
  <si>
    <t>Pas remarqué</t>
  </si>
  <si>
    <t>Type</t>
  </si>
  <si>
    <t>Taxi</t>
  </si>
  <si>
    <t>Commerçant</t>
  </si>
  <si>
    <t>Note</t>
  </si>
  <si>
    <t>Banque</t>
  </si>
  <si>
    <t>Aucun</t>
  </si>
  <si>
    <t>Oui mais inutilisé</t>
  </si>
  <si>
    <t>Oui utilisé</t>
  </si>
  <si>
    <t>Statut</t>
  </si>
  <si>
    <t>À contacter</t>
  </si>
  <si>
    <t>RDV fixé</t>
  </si>
  <si>
    <t>Testé</t>
  </si>
  <si>
    <t>Refus</t>
  </si>
  <si>
    <t>Smartphone</t>
  </si>
  <si>
    <t>Android</t>
  </si>
  <si>
    <t>iPhone</t>
  </si>
  <si>
    <t>Promis</t>
  </si>
  <si>
    <t>Oui, rien promis</t>
  </si>
  <si>
    <t>SIFET — Les tâches à faire réaliser</t>
  </si>
  <si>
    <t>Lire la consigne mot pour mot, puis se taire. Le seuil est le temps au-delà duquel on considère que l'écran pose problème (hypothèse à ajuster après le test pilote).</t>
  </si>
  <si>
    <t>ID</t>
  </si>
  <si>
    <t>Pour</t>
  </si>
  <si>
    <t>Tâche</t>
  </si>
  <si>
    <t>Consigne à lire (darija)</t>
  </si>
  <si>
    <t>Consigne (français)</t>
  </si>
  <si>
    <t>Seuil (s)</t>
  </si>
  <si>
    <t>Réussite si…</t>
  </si>
  <si>
    <t>À observer</t>
  </si>
  <si>
    <t>TC1</t>
  </si>
  <si>
    <t>Client</t>
  </si>
  <si>
    <t>Choisir la langue</t>
  </si>
  <si>
    <t>ختار اللغة اللي كتفهم مزيان</t>
  </si>
  <si>
    <t>« Choisissez la langue que vous comprenez le mieux. »</t>
  </si>
  <si>
    <t>Arrive sur l'écran suivant dans sa langue</t>
  </si>
  <si>
    <t>Hésite entre arabe et darija ?</t>
  </si>
  <si>
    <t>TC2</t>
  </si>
  <si>
    <t>S'inscrire (données fictives)</t>
  </si>
  <si>
    <t>سجّل راسك فالتطبيق. هاهي النمرة والكود اللي غادي تستعمل</t>
  </si>
  <si>
    <t>« Inscrivez-vous. Voici le numéro et le code à utiliser. » (montrer : +212 600 00 00 00, PIN 1234)</t>
  </si>
  <si>
    <t>Arrive à l'accueil</t>
  </si>
  <si>
    <t>Bloque sur la CIN ou le selfie ? Inquiet pour ses données ?</t>
  </si>
  <si>
    <t>TC3</t>
  </si>
  <si>
    <t>Voir puis cacher son solde</t>
  </si>
  <si>
    <t>شحال عندك ديال الفلوس فالحساب؟ ومن بعد خبّيهم</t>
  </si>
  <si>
    <t>« Combien avez-vous sur le compte ? Puis cachez-le. »</t>
  </si>
  <si>
    <t>Dit le bon montant ET masque le solde</t>
  </si>
  <si>
    <t>Trouve-t-il le geste pour masquer ?</t>
  </si>
  <si>
    <t>TC4</t>
  </si>
  <si>
    <t>Envoyer 500 DH à sa mère</t>
  </si>
  <si>
    <t>صيفط 500 درهم لماماك</t>
  </si>
  <si>
    <t>« Envoyez 500 DH à votre mère. »</t>
  </si>
  <si>
    <t>Arrive à l'écran de succès</t>
  </si>
  <si>
    <t>TÂCHE CLÉ. Lit-il le récapitulatif ? Hésite au PIN ?</t>
  </si>
  <si>
    <t>TC5</t>
  </si>
  <si>
    <t>Comprendre les frais</t>
  </si>
  <si>
    <t>شحال غادي توصل ماماك؟ وشحال خلّصتي على هاد العملية؟</t>
  </si>
  <si>
    <t>« Combien votre mère va recevoir ? Combien ça vous a coûté ? »</t>
  </si>
  <si>
    <t>Donne le montant reçu et les frais affichés par la maquette</t>
  </si>
  <si>
    <t>Se souvient-il des frais sans revenir en arrière ?</t>
  </si>
  <si>
    <t>TC6</t>
  </si>
  <si>
    <t>Trouver où déposer</t>
  </si>
  <si>
    <t>بغيتي تحط 300 درهم فالحساب ديالك. فين غادي تمشي؟</t>
  </si>
  <si>
    <t>« Vous voulez mettre 300 DH sur votre compte. Où allez-vous ? »</t>
  </si>
  <si>
    <t>Montre un épicier agent sur la liste ou la carte</t>
  </si>
  <si>
    <t>Comprend-il que ça se passe chez l'épicier ?</t>
  </si>
  <si>
    <t>TC7</t>
  </si>
  <si>
    <t>Retirer 200 DH</t>
  </si>
  <si>
    <t>بغيتي تجبد 200 درهم عند مول الحانوت. وجّد داكشي اللي غادي تورّيه ليه</t>
  </si>
  <si>
    <t>« Vous voulez retirer 200 DH chez l'épicier. Préparez ce que vous allez lui montrer. »</t>
  </si>
  <si>
    <t>Affiche le QR de retrait</t>
  </si>
  <si>
    <t>Comprend-il qu'il faut montrer le QR ?</t>
  </si>
  <si>
    <t>TC8</t>
  </si>
  <si>
    <t>Retrouver l'envoi dans l'historique</t>
  </si>
  <si>
    <t>قلّب على 500 درهم اللي صيفطتي لماماك</t>
  </si>
  <si>
    <t>« Retrouvez les 500 DH envoyés à votre mère. »</t>
  </si>
  <si>
    <t>Ouvre le détail de l'opération</t>
  </si>
  <si>
    <t>TC9</t>
  </si>
  <si>
    <t>Haut-parleur (observation)</t>
  </si>
  <si>
    <t>(rien à dire : observer pendant tout le test)</t>
  </si>
  <si>
    <t>(observation seulement)</t>
  </si>
  <si>
    <t>2 = l'utilise seul · 1 = après un indice · 0 = jamais</t>
  </si>
  <si>
    <t>Utile pour ceux qui lisent mal ?</t>
  </si>
  <si>
    <t>TC10</t>
  </si>
  <si>
    <t>Carte QR (C4, ou personne sans smartphone)</t>
  </si>
  <si>
    <t>عندك الكارطة ديال SIFET. مول الحانوت غادي يسكانيها، دخّل الكود ديالك باش تجبد 500 درهم</t>
  </si>
  <si>
    <t>« Vous avez la carte SIFET. L'épicier la scanne ; tapez votre code pour retirer 500 DH. »</t>
  </si>
  <si>
    <t>Tape le PIN et valide</t>
  </si>
  <si>
    <t>Peur de taper son code sur le téléphone d'un autre ?</t>
  </si>
  <si>
    <t>TE1</t>
  </si>
  <si>
    <t>Épicier</t>
  </si>
  <si>
    <t>Lire l'accueil agent</t>
  </si>
  <si>
    <t>شحال عندك ديال الكاش فالصندوق؟ وشحال ربحتي اليوم؟</t>
  </si>
  <si>
    <t>« Combien de cash avez-vous en caisse ? Combien avez-vous gagné aujourd'hui ? »</t>
  </si>
  <si>
    <t>Donne les deux bons chiffres</t>
  </si>
  <si>
    <t>Confond-il solde électronique et cash ?</t>
  </si>
  <si>
    <t>TE2</t>
  </si>
  <si>
    <t>Encaisser un dépôt de 300 DH</t>
  </si>
  <si>
    <t>هاد الكليان جاب ليك 300 درهم باش يحطهم فالحساب ديالو. دير ليه العملية</t>
  </si>
  <si>
    <t>« Ce client vous apporte 300 DH à mettre sur son compte. Faites l'opération. »</t>
  </si>
  <si>
    <t>Écran de confirmation du dépôt</t>
  </si>
  <si>
    <t>Scanne-t-il le bon QR ? Vérifie-t-il le montant ?</t>
  </si>
  <si>
    <t>TE3</t>
  </si>
  <si>
    <t>Payer un retrait de 200 DH</t>
  </si>
  <si>
    <t>هاد الكليان بغا يجبد 200 درهم. دير ليه العملية</t>
  </si>
  <si>
    <t>« Ce client veut retirer 200 DH. Faites l'opération. »</t>
  </si>
  <si>
    <t>Écran de confirmation du retrait</t>
  </si>
  <si>
    <t>Sait-il à quel moment donner le cash ?</t>
  </si>
  <si>
    <t>TE4</t>
  </si>
  <si>
    <t>Retrait avec la carte QR</t>
  </si>
  <si>
    <t>هاد الحاجّة ما عندهاش تيليفون، عندها الكارطة. بغات تجبد 500 درهم</t>
  </si>
  <si>
    <t>« Cette dame n'a pas de téléphone, elle a la carte. Elle veut retirer 500 DH. »</t>
  </si>
  <si>
    <t>Scanne la carte, fait taper le PIN, confirmation</t>
  </si>
  <si>
    <t>Tend-il le téléphone pour le PIN ?</t>
  </si>
  <si>
    <t>TE5</t>
  </si>
  <si>
    <t>Commissions du mois</t>
  </si>
  <si>
    <t>شحال ربحتي هاد الشهر مع SIFET؟</t>
  </si>
  <si>
    <t>« Combien avez-vous gagné ce mois-ci avec SIFET ? »</t>
  </si>
  <si>
    <t>Donne le bon montant</t>
  </si>
  <si>
    <t>SIFET — Saisie des résultats (clients)</t>
  </si>
  <si>
    <t>Résultat : 2 = réussi seul · 1 = réussi avec aide · 0 = échec ou abandon. Remplir uniquement les cellules jaunes. Ligne 5 = exemple (ignorée par la synthèse).</t>
  </si>
  <si>
    <t>Code testeur</t>
  </si>
  <si>
    <t>ID tâche</t>
  </si>
  <si>
    <t>Résultat (2 / 1 / 0)</t>
  </si>
  <si>
    <t>Temps (s)</t>
  </si>
  <si>
    <t>Dans le temps ?</t>
  </si>
  <si>
    <t>Nb d'erreurs</t>
  </si>
  <si>
    <t>Écran où ça bloque</t>
  </si>
  <si>
    <t>Ce qu'il / elle a dit ou fait</t>
  </si>
  <si>
    <t>EXEMPLE</t>
  </si>
  <si>
    <t>C1</t>
  </si>
  <si>
    <t>C2</t>
  </si>
  <si>
    <t>C3</t>
  </si>
  <si>
    <t>C4</t>
  </si>
  <si>
    <t>C5</t>
  </si>
  <si>
    <t>Récapitulatif</t>
  </si>
  <si>
    <t>Ne voit pas les frais, demande « c'est combien au total ? » ; aidé après 60 s</t>
  </si>
  <si>
    <t>SIFET — Saisie des résultats (épiciers)</t>
  </si>
  <si>
    <t>E1</t>
  </si>
  <si>
    <t>E2</t>
  </si>
  <si>
    <t>E3</t>
  </si>
  <si>
    <t>E4</t>
  </si>
  <si>
    <t>E5</t>
  </si>
  <si>
    <t>Scan du QR client</t>
  </si>
  <si>
    <t>Demande « je donne l'argent avant ou après ? »</t>
  </si>
  <si>
    <t>SIFET — Questions finales (clients)</t>
  </si>
  <si>
    <t>À poser APRÈS les tâches. Noter les mots exacts quand c'est possible. Ligne 5 = exemple.</t>
  </si>
  <si>
    <t>Code</t>
  </si>
  <si>
    <t>QC1 · Comment envoyez-vous de l'argent aujourd'hui ?</t>
  </si>
  <si>
    <t>QC1b · Coût actuel pour envoyer 500 DH (DH)</t>
  </si>
  <si>
    <t>QC2 · Utiliseriez-vous SIFET ? (1 = jamais · 5 = sûr)</t>
  </si>
  <si>
    <t>QC3 · 5 DH de frais pour 500 DH, c'est…</t>
  </si>
  <si>
    <t>QC4 · Qu'est-ce qui vous ferait peur / pas confiance ?</t>
  </si>
  <si>
    <t>QC5 · Slogan préféré (1 / 2 / 3)</t>
  </si>
  <si>
    <t>QC6 · Le plus difficile ?</t>
  </si>
  <si>
    <t>QC7 · Le haut-parleur, utile ?</t>
  </si>
  <si>
    <t>Remarques</t>
  </si>
  <si>
    <t>Cash Plus, ou un cousin qui monte au bled</t>
  </si>
  <si>
    <t>« Si le téléphone se perd, je perds l'argent ? »</t>
  </si>
  <si>
    <t>Trouver les frais</t>
  </si>
  <si>
    <t>Préfère la darija écrite</t>
  </si>
  <si>
    <t>SIFET — Questions finales (épiciers)</t>
  </si>
  <si>
    <t>Ne RIEN promettre : ni lancement, ni commission. On écoute, on note. Ligne 5 = exemple.</t>
  </si>
  <si>
    <t>QE1 · Services déjà proposés (recharges, factures, Cash Plus…)</t>
  </si>
  <si>
    <t>QE1b · Ce que ça vous rapporte (par opération ou par mois)</t>
  </si>
  <si>
    <t>QE2 · Cash en caisse un jour normal</t>
  </si>
  <si>
    <t>QE3 · Retraits de 200-500 DH payables par jour</t>
  </si>
  <si>
    <t>QE4 · Commission juste par opération (DH)</t>
  </si>
  <si>
    <t>QE5 · Intéressé pour être agent ?</t>
  </si>
  <si>
    <t>QE6 · Ce qui vous inquiète</t>
  </si>
  <si>
    <t>QE7 · Le plus difficile dans l'appli ?</t>
  </si>
  <si>
    <t>Recharges + factures</t>
  </si>
  <si>
    <t>~1 DH par recharge</t>
  </si>
  <si>
    <t>Les braquages le soir ; les erreurs de rendu</t>
  </si>
  <si>
    <t>Différence cash / solde</t>
  </si>
  <si>
    <t>Ferme à 23 h</t>
  </si>
  <si>
    <t>SIFET — 2 questions aux taxis et commerçants (vision V3)</t>
  </si>
  <si>
    <t>« Accepteriez-vous un paiement par QR ? À quelles conditions ? » — 5 minutes, sans rien promettre. Ligne 5 = exemple.</t>
  </si>
  <si>
    <t>Quartier</t>
  </si>
  <si>
    <t>Accepterait un paiement par QR ?</t>
  </si>
  <si>
    <t>À quelles conditions ?</t>
  </si>
  <si>
    <t>Que fait-il de son cash du jour ?</t>
  </si>
  <si>
    <t>Rien promis ?</t>
  </si>
  <si>
    <t>Tabriquet</t>
  </si>
  <si>
    <t>Si je peux retirer le soir même, sans frais</t>
  </si>
  <si>
    <t>Paie la recette au propriétaire chaque soir</t>
  </si>
  <si>
    <t>Pas propriétaire de l'agrément</t>
  </si>
  <si>
    <t>X1</t>
  </si>
  <si>
    <t>X2</t>
  </si>
  <si>
    <t>X3</t>
  </si>
  <si>
    <t>M1</t>
  </si>
  <si>
    <t>M2</t>
  </si>
  <si>
    <t>M3</t>
  </si>
  <si>
    <t>SIFET — Recrutement des testeurs à Salé</t>
  </si>
  <si>
    <t>Prénom et contact : uniquement le temps des tests, à EFFACER ensuite (CNDP, loi 09-08). Ailleurs dans le classeur, on n'utilise que les codes.</t>
  </si>
  <si>
    <t>Profil visé</t>
  </si>
  <si>
    <t>Prénom ou surnom (à effacer après)</t>
  </si>
  <si>
    <t>Compte bancaire</t>
  </si>
  <si>
    <t>RDV (date, heure)</t>
  </si>
  <si>
    <t>Dédommagement (DH)</t>
  </si>
  <si>
    <t>Notes</t>
  </si>
  <si>
    <t>Femme 50+, lit difficilement</t>
  </si>
  <si>
    <t>Khadija (fictif)</t>
  </si>
  <si>
    <t>Hay Karima</t>
  </si>
  <si>
    <t>Sam. 15/11, 10 h</t>
  </si>
  <si>
    <t>Fera aussi TC10 (carte QR)</t>
  </si>
  <si>
    <t>Homme 25-40 ans, envoie de l'argent à sa famille chaque mois</t>
  </si>
  <si>
    <t>Femme 25-40 ans, reçoit ou envoie de l'argent</t>
  </si>
  <si>
    <t>Homme 50 ans et +</t>
  </si>
  <si>
    <t>Femme 50 ans et +, lit difficilement (fait aussi TC10 : carte QR)</t>
  </si>
  <si>
    <t>Jeune 18-25 ans, travailleur journalier ou premier smartphone</t>
  </si>
  <si>
    <t>Hanout qui fait déjà recharges et factures</t>
  </si>
  <si>
    <t>Hanout qui fait déjà transfert (Cash Plus, Wafacash…) si possible</t>
  </si>
  <si>
    <t>Hanout simple, sans aucun service</t>
  </si>
  <si>
    <t>Hanout tenu par un jeune</t>
  </si>
  <si>
    <t>Hanout dans un autre quartier que les autres</t>
  </si>
  <si>
    <t>Chauffeur de petit taxi</t>
  </si>
  <si>
    <t>Café</t>
  </si>
  <si>
    <t>Pharmacie ou boucherie</t>
  </si>
  <si>
    <t>Marchand de fruits et légumes</t>
  </si>
  <si>
    <t>Total dédommagements (DH)</t>
  </si>
  <si>
    <t>Testés</t>
  </si>
  <si>
    <t>Hypothèse : 50 DH (ou une recharge) par client et par épicier testé ; rien pour les 2 questions aux taxis et commerçants. À ajuster — enveloppe tests terrain du dossier : 3 000 à 5 000 DH, déplacements compris.</t>
  </si>
  <si>
    <t>SIFET — Synthèse des tests terrain</t>
  </si>
  <si>
    <t>Tout est calculé automatiquement à partir des onglets de saisie. Seule la cellule jaune (seuil) se modifie.</t>
  </si>
  <si>
    <t>Seuil de réussite visé (part des testeurs qui réussissent SEULS)</t>
  </si>
  <si>
    <t>soit 4 testeurs sur 5</t>
  </si>
  <si>
    <t>Seul (2)</t>
  </si>
  <si>
    <t>Avec aide (1)</t>
  </si>
  <si>
    <t>Échec (0)</t>
  </si>
  <si>
    <t>Taux réussite seul</t>
  </si>
  <si>
    <t>Temps moyen (s)</t>
  </si>
  <si>
    <t>Verdict</t>
  </si>
  <si>
    <t>Réponses des clients</t>
  </si>
  <si>
    <t>Intention d'utiliser SIFET (moyenne sur 5)</t>
  </si>
  <si>
    <t>Coût actuel moyen pour envoyer 500 DH (DH)</t>
  </si>
  <si>
    <t>Frais de 1 % jugés « Cher »</t>
  </si>
  <si>
    <t>Frais de 1 % jugés « Correct »</t>
  </si>
  <si>
    <t>Frais de 1 % jugés « Pas cher »</t>
  </si>
  <si>
    <t>Slogan 1 préféré — صيفط، وهنّي راسك</t>
  </si>
  <si>
    <t>Slogan 2 préféré — الفلوس كتوصل دغيا</t>
  </si>
  <si>
    <t>Slogan 3 préféré — من الحانوت للحانوت</t>
  </si>
  <si>
    <t>Haut-parleur jugé utile</t>
  </si>
  <si>
    <t>Réponses des épiciers</t>
  </si>
  <si>
    <t>Intéressés pour être agent : « Oui »</t>
  </si>
  <si>
    <t>Intéressés : « Peut-être »</t>
  </si>
  <si>
    <t>Intéressés : « Non »</t>
  </si>
  <si>
    <t>Commission jugée juste (moyenne, DH par opération)</t>
  </si>
  <si>
    <t>Retraits payables par jour (moyenne)</t>
  </si>
  <si>
    <t>Cash en caisse : moins de 1 000 DH</t>
  </si>
  <si>
    <t>Cash en caisse : 1 000 à 3 000 DH</t>
  </si>
  <si>
    <t>Cash en caisse : 3 000 à 5 000 DH</t>
  </si>
  <si>
    <t>Cash en caisse : plus de 5 000 DH</t>
  </si>
  <si>
    <t>Taxis et commerçants (vision V3)</t>
  </si>
  <si>
    <t>Accepteraient le QR : « Oui »</t>
  </si>
  <si>
    <t>Accepteraient le QR : « Peut-être »</t>
  </si>
  <si>
    <t>Accepteraient le QR : « Non »</t>
  </si>
  <si>
    <t>Décision : la maquette est-elle prête pour le dossier partenaire ?</t>
  </si>
  <si>
    <t>Envoyer 500 DH (TC4) réussi seul au-dessus du seuil</t>
  </si>
  <si>
    <t>Frais compris (TC5) au-dessus du seuil</t>
  </si>
  <si>
    <t>Encaisser un dépôt (TE2) au-dessus du seuil</t>
  </si>
  <si>
    <t>Payer un retrait (TE3) au-dessus du seuil</t>
  </si>
  <si>
    <t>Au moins 3 épiciers sur 5 intéressés (« Oui »)</t>
  </si>
  <si>
    <t>VERDICT</t>
  </si>
  <si>
    <t>SIFET — Grille de test terrain (v1 · 8 novembre 2026)</t>
  </si>
  <si>
    <t>Objectif : vérifier, AVANT tout développement, qu'un client non bancarisé et un épicier réussissent seuls les opérations V1 sur la maquette.</t>
  </si>
  <si>
    <t>1. Qui tester (Salé, semaines 3 à 5)</t>
  </si>
  <si>
    <t>5 clients non bancarisés (C1 à C5) + 5 épiciers (E1 à E5) : 20 à 25 minutes chacun. En plus : 2 questions à 3 chauffeurs de petit taxi (X1 à X3) et 3 commerçants (M1 à M3), 5 minutes chacun. Profils détaillés dans l'onglet Recrutement.</t>
  </si>
  <si>
    <t>2. Matériel</t>
  </si>
  <si>
    <t>Un Android d'entrée de gamme avec la maquette ouverte (pas un iPhone, pas un ordinateur) · un 2e téléphone pour chronométrer · les fiches papier (fiche-observateur.html, imprimée) · un stylo · les dédommagements. Carte QR : la montrer à l'écran, PAS d'impression avant la vérification OMPIC.</t>
  </si>
  <si>
    <t>3. Avant le premier vrai testeur</t>
  </si>
  <si>
    <t>Faire un test pilote avec un proche : vérifier que la maquette s'ouvre bien sur le téléphone, en 4G, en plein écran, et que les consignes se comprennent. Ajuster les seuils de temps (onglet Tâches) si besoin.</t>
  </si>
  <si>
    <t>4. Déroulé (≈ 25 min)</t>
  </si>
  <si>
    <t>① Accueil et accord oral (script sur la fiche) · ② Tâches dans l'ordre, consigne lue mot pour mot, chrono lancé à la fin de la consigne · ③ Questions finales · ④ Remerciement et dédommagement · ⑤ Saisie dans ce classeur LE JOUR MÊME.</t>
  </si>
  <si>
    <t>5. Règles d'or</t>
  </si>
  <si>
    <t>Ne rien expliquer, ne rien montrer. Si la personne demande : « Comment vous feriez, vous ? ». Ne pas aider avant 60 secondes de blocage ; après, un seul indice et noter « 1 ». Abandon ou plus de 3 minutes bloqué = « 0 ». Noter les MOTS EXACTS de la personne : c'est ce qui servira dans le dossier partenaire.</t>
  </si>
  <si>
    <t>6. Notation</t>
  </si>
  <si>
    <t>2 = réussi seul · 1 = réussi avec un indice · 0 = échec ou abandon. Temps en secondes. « Écran où ça bloque » = le nom de l'écran de la maquette.</t>
  </si>
  <si>
    <t>7. Données personnelles (CNDP, loi 09-08)</t>
  </si>
  <si>
    <t>Les testeurs utilisent UNIQUEMENT les données fictives : numéro +212 600 00 00 00, PIN 1234, CIN et selfie simulés. Jamais leur vrai numéro ni leur vraie CIN. Pas de photo ni d'enregistrement sans accord écrit. Dans ce classeur : uniquement des codes ; les prénoms de l'onglet Recrutement sont à effacer après les tests.</t>
  </si>
  <si>
    <t>8. Ne rien promettre</t>
  </si>
  <si>
    <t>Ni lancement, ni rémunération, ni statut d'agent, à aucun épicier, commerçant ou chauffeur. Phrase à dire : « C'est un projet en test, rien n'est encore lancé. »</t>
  </si>
  <si>
    <t>9. Règle de décision</t>
  </si>
  <si>
    <t>Une tâche est OK si au moins 80 % des testeurs (4 sur 5) la réussissent SEULS. Toute tâche sous ce seuil = l'écran est à corriger, puis à re-tester avec 2 ou 3 nouvelles personnes. Verdict automatique dans l'onglet Synthèse.</t>
  </si>
  <si>
    <t>Légende des couleurs</t>
  </si>
  <si>
    <t>Cellule jaune = à remplir</t>
  </si>
  <si>
    <t>Cellule grise = pré-remplie, ne pas modifier</t>
  </si>
  <si>
    <t>Ligne en italique grise = exemple, ignorée par les calculs</t>
  </si>
  <si>
    <t>Chiffre bleu = hypothèse modifiable (seuils)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</si>
</sst>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\-0;"/>
    <numFmt numFmtId="165" formatCode="0\.0"/>
  </numFmts>
  <fonts count="11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rgb="FF0E6B4F"/>
      <name val="Arial"/>
      <family val="2"/>
    </font>
    <font>
      <i/>
      <sz val="10"/>
      <color rgb="FF6B7A72"/>
      <name val="Arial"/>
      <family val="2"/>
    </font>
    <font>
      <b/>
      <sz val="10"/>
      <color rgb="FFFFFFFF"/>
      <name val="Arial"/>
      <family val="2"/>
    </font>
    <font>
      <sz val="12"/>
      <color theme="1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sz val="10"/>
      <color rgb="FF6B7A72"/>
      <name val="Arial"/>
      <family val="2"/>
    </font>
    <font>
      <b/>
      <sz val="12"/>
      <color rgb="FF0E6B4F"/>
      <name val="Arial"/>
      <family val="2"/>
    </font>
    <font>
      <b/>
      <sz val="11"/>
      <color rgb="FF0E6B4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E6B4F"/>
        <bgColor indexed="64"/>
      </patternFill>
    </fill>
    <fill>
      <patternFill patternType="solid">
        <fgColor rgb="FFFDF1DA"/>
        <bgColor indexed="64"/>
      </patternFill>
    </fill>
    <fill>
      <patternFill patternType="solid">
        <fgColor rgb="FFEEF2EE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5F5F0"/>
        <bgColor indexed="64"/>
      </patternFill>
    </fill>
  </fills>
  <borders count="5">
    <border>
      <left/>
      <right/>
      <top/>
      <bottom/>
      <diagonal/>
    </border>
    <border>
      <left style="thin">
        <color rgb="FFC9D3CB"/>
      </left>
      <right style="thin">
        <color rgb="FFC9D3CB"/>
      </right>
      <top style="thin">
        <color rgb="FFC9D3CB"/>
      </top>
      <bottom style="thin">
        <color rgb="FFC9D3CB"/>
      </bottom>
      <diagonal/>
    </border>
    <border>
      <left style="thin">
        <color rgb="FFC9D3CB"/>
      </left>
      <right style="thin">
        <color rgb="FFC9D3CB"/>
      </right>
      <top style="thin">
        <color rgb="FFC9D3CB"/>
      </top>
      <bottom/>
      <diagonal/>
    </border>
    <border>
      <left style="thin">
        <color rgb="FFC9D3CB"/>
      </left>
      <right style="thin">
        <color rgb="FFC9D3CB"/>
      </right>
      <top/>
      <bottom style="thin">
        <color rgb="FFC9D3CB"/>
      </bottom>
      <diagonal/>
    </border>
    <border>
      <left style="thin">
        <color rgb="FFC9D3CB"/>
      </left>
      <right style="thin">
        <color rgb="FFC9D3CB"/>
      </right>
      <top style="medium">
        <color rgb="FF0E6B4F"/>
      </top>
      <bottom style="thin">
        <color rgb="FFC9D3CB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5" fillId="0" borderId="1" xfId="0" applyFont="1" applyBorder="1" applyAlignment="1">
      <alignment horizontal="right" vertical="top" wrapText="1" readingOrder="2"/>
    </xf>
    <xf numFmtId="0" fontId="1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1" fillId="3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5" fillId="3" borderId="1" xfId="0" applyFont="1" applyFill="1" applyBorder="1" applyAlignment="1">
      <alignment horizontal="right" vertical="top" wrapText="1" readingOrder="2"/>
    </xf>
    <xf numFmtId="0" fontId="6" fillId="3" borderId="1" xfId="0" applyFont="1" applyFill="1" applyBorder="1" applyAlignment="1">
      <alignment vertical="top" wrapText="1"/>
    </xf>
    <xf numFmtId="0" fontId="0" fillId="4" borderId="1" xfId="0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164" fontId="0" fillId="0" borderId="1" xfId="0" applyNumberFormat="1" applyBorder="1" applyAlignment="1">
      <alignment horizontal="center" vertical="top" wrapText="1"/>
    </xf>
    <xf numFmtId="0" fontId="0" fillId="5" borderId="1" xfId="0" applyFill="1" applyBorder="1" applyAlignment="1">
      <alignment horizontal="center" vertical="top" wrapText="1"/>
    </xf>
    <xf numFmtId="0" fontId="0" fillId="0" borderId="2" xfId="0" applyBorder="1" applyAlignment="1">
      <alignment vertical="top" wrapText="1"/>
    </xf>
    <xf numFmtId="0" fontId="0" fillId="0" borderId="2" xfId="0" applyBorder="1" applyAlignment="1">
      <alignment horizontal="center" vertical="top" wrapText="1"/>
    </xf>
    <xf numFmtId="164" fontId="0" fillId="0" borderId="2" xfId="0" applyNumberFormat="1" applyBorder="1" applyAlignment="1">
      <alignment horizontal="center" vertical="top" wrapText="1"/>
    </xf>
    <xf numFmtId="0" fontId="0" fillId="4" borderId="3" xfId="0" applyFill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5" borderId="3" xfId="0" applyFill="1" applyBorder="1" applyAlignment="1">
      <alignment horizontal="center" vertical="top" wrapText="1"/>
    </xf>
    <xf numFmtId="164" fontId="0" fillId="0" borderId="3" xfId="0" applyNumberForma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5" borderId="3" xfId="0" applyFill="1" applyBorder="1" applyAlignment="1">
      <alignment vertical="top" wrapText="1"/>
    </xf>
    <xf numFmtId="0" fontId="0" fillId="4" borderId="4" xfId="0" applyFill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5" borderId="4" xfId="0" applyFill="1" applyBorder="1" applyAlignment="1">
      <alignment horizontal="center" vertical="top" wrapText="1"/>
    </xf>
    <xf numFmtId="164" fontId="0" fillId="0" borderId="4" xfId="0" applyNumberForma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5" borderId="4" xfId="0" applyFill="1" applyBorder="1" applyAlignment="1">
      <alignment vertical="top" wrapText="1"/>
    </xf>
    <xf numFmtId="0" fontId="0" fillId="4" borderId="2" xfId="0" applyFill="1" applyBorder="1" applyAlignment="1">
      <alignment vertical="top" wrapText="1"/>
    </xf>
    <xf numFmtId="0" fontId="0" fillId="5" borderId="2" xfId="0" applyFill="1" applyBorder="1" applyAlignment="1">
      <alignment horizontal="center" vertical="top" wrapText="1"/>
    </xf>
    <xf numFmtId="0" fontId="0" fillId="5" borderId="2" xfId="0" applyFill="1" applyBorder="1" applyAlignment="1">
      <alignment vertical="top" wrapText="1"/>
    </xf>
    <xf numFmtId="0" fontId="3" fillId="6" borderId="2" xfId="0" applyFont="1" applyFill="1" applyBorder="1" applyAlignment="1">
      <alignment vertical="top" wrapText="1"/>
    </xf>
    <xf numFmtId="0" fontId="3" fillId="6" borderId="2" xfId="0" applyFont="1" applyFill="1" applyBorder="1" applyAlignment="1">
      <alignment horizontal="center" vertical="top" wrapText="1"/>
    </xf>
    <xf numFmtId="164" fontId="3" fillId="6" borderId="2" xfId="0" applyNumberFormat="1" applyFont="1" applyFill="1" applyBorder="1" applyAlignment="1">
      <alignment horizontal="center" vertical="top" wrapText="1"/>
    </xf>
    <xf numFmtId="0" fontId="3" fillId="6" borderId="0" xfId="0" applyFont="1" applyFill="1"/>
    <xf numFmtId="0" fontId="3" fillId="6" borderId="1" xfId="0" applyFont="1" applyFill="1" applyBorder="1" applyAlignment="1">
      <alignment vertical="top" wrapText="1"/>
    </xf>
    <xf numFmtId="1" fontId="3" fillId="6" borderId="1" xfId="0" applyNumberFormat="1" applyFont="1" applyFill="1" applyBorder="1" applyAlignment="1">
      <alignment vertical="top" wrapText="1"/>
    </xf>
    <xf numFmtId="1" fontId="0" fillId="5" borderId="1" xfId="0" applyNumberFormat="1" applyFill="1" applyBorder="1" applyAlignment="1">
      <alignment vertical="top" wrapText="1"/>
    </xf>
    <xf numFmtId="1" fontId="1" fillId="0" borderId="0" xfId="0" applyNumberFormat="1" applyFont="1"/>
    <xf numFmtId="9" fontId="7" fillId="5" borderId="0" xfId="0" applyNumberFormat="1" applyFont="1" applyFill="1"/>
    <xf numFmtId="0" fontId="8" fillId="0" borderId="0" xfId="0" applyFont="1"/>
    <xf numFmtId="9" fontId="0" fillId="0" borderId="1" xfId="0" applyNumberFormat="1" applyBorder="1" applyAlignment="1">
      <alignment horizontal="center" vertical="top" wrapText="1"/>
    </xf>
    <xf numFmtId="1" fontId="0" fillId="0" borderId="1" xfId="0" applyNumberFormat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9" fontId="0" fillId="3" borderId="1" xfId="0" applyNumberFormat="1" applyFill="1" applyBorder="1" applyAlignment="1">
      <alignment horizontal="center" vertical="top" wrapText="1"/>
    </xf>
    <xf numFmtId="1" fontId="0" fillId="3" borderId="1" xfId="0" applyNumberFormat="1" applyFill="1" applyBorder="1" applyAlignment="1">
      <alignment horizontal="center" vertical="top" wrapText="1"/>
    </xf>
    <xf numFmtId="164" fontId="0" fillId="3" borderId="1" xfId="0" applyNumberFormat="1" applyFill="1" applyBorder="1" applyAlignment="1">
      <alignment horizontal="center" vertical="top" wrapText="1"/>
    </xf>
    <xf numFmtId="0" fontId="9" fillId="0" borderId="0" xfId="0" applyFont="1"/>
    <xf numFmtId="0" fontId="0" fillId="0" borderId="1" xfId="0" applyFill="1" applyBorder="1" applyAlignment="1">
      <alignment vertical="top" wrapText="1"/>
    </xf>
    <xf numFmtId="165" fontId="0" fillId="0" borderId="1" xfId="0" applyNumberForma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0" xfId="0" applyAlignment="1">
      <alignment wrapText="1"/>
    </xf>
    <xf numFmtId="0" fontId="10" fillId="0" borderId="0" xfId="0" applyFont="1"/>
    <xf numFmtId="0" fontId="0" fillId="5" borderId="0" xfId="0" applyFill="1"/>
    <xf numFmtId="0" fontId="0" fillId="4" borderId="0" xfId="0" applyFill="1"/>
    <xf numFmtId="0" fontId="6" fillId="0" borderId="0" xfId="0" applyFont="1"/>
    <xf numFmtId="0" fontId="3" fillId="0" borderId="0" xfId="0" applyFont="1" applyAlignment="1">
      <alignment wrapText="1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9BBCB-8339-4D97-B968-48F496875473}">
  <sheetPr>
    <tabColor rgb="FF0E6B4F"/>
  </sheetPr>
  <dimension ref="A1:A35"/>
  <sheetViews>
    <sheetView tabSelected="1" workbookViewId="0"/>
  </sheetViews>
  <sheetFormatPr baseColWidth="10" defaultRowHeight="12.5" x14ac:dyDescent="0.25"/>
  <cols>
    <col min="1" max="1" width="120.6328125" customWidth="1"/>
  </cols>
  <sheetData>
    <row r="1" spans="1:1" ht="18" x14ac:dyDescent="0.4">
      <c r="A1" s="2" t="s">
        <v>280</v>
      </c>
    </row>
    <row r="2" spans="1:1" ht="13" x14ac:dyDescent="0.3">
      <c r="A2" s="61" t="s">
        <v>281</v>
      </c>
    </row>
    <row r="4" spans="1:1" ht="14" x14ac:dyDescent="0.3">
      <c r="A4" s="57" t="s">
        <v>282</v>
      </c>
    </row>
    <row r="5" spans="1:1" ht="44" customHeight="1" x14ac:dyDescent="0.25">
      <c r="A5" s="56" t="s">
        <v>283</v>
      </c>
    </row>
    <row r="7" spans="1:1" ht="14" x14ac:dyDescent="0.3">
      <c r="A7" s="57" t="s">
        <v>284</v>
      </c>
    </row>
    <row r="8" spans="1:1" ht="44" customHeight="1" x14ac:dyDescent="0.25">
      <c r="A8" s="56" t="s">
        <v>285</v>
      </c>
    </row>
    <row r="10" spans="1:1" ht="14" x14ac:dyDescent="0.3">
      <c r="A10" s="57" t="s">
        <v>286</v>
      </c>
    </row>
    <row r="11" spans="1:1" ht="44" customHeight="1" x14ac:dyDescent="0.25">
      <c r="A11" s="56" t="s">
        <v>287</v>
      </c>
    </row>
    <row r="13" spans="1:1" ht="14" x14ac:dyDescent="0.3">
      <c r="A13" s="57" t="s">
        <v>288</v>
      </c>
    </row>
    <row r="14" spans="1:1" ht="44" customHeight="1" x14ac:dyDescent="0.25">
      <c r="A14" s="56" t="s">
        <v>289</v>
      </c>
    </row>
    <row r="16" spans="1:1" ht="14" x14ac:dyDescent="0.3">
      <c r="A16" s="57" t="s">
        <v>290</v>
      </c>
    </row>
    <row r="17" spans="1:1" ht="44" customHeight="1" x14ac:dyDescent="0.25">
      <c r="A17" s="56" t="s">
        <v>291</v>
      </c>
    </row>
    <row r="19" spans="1:1" ht="14" x14ac:dyDescent="0.3">
      <c r="A19" s="57" t="s">
        <v>292</v>
      </c>
    </row>
    <row r="20" spans="1:1" ht="44" customHeight="1" x14ac:dyDescent="0.25">
      <c r="A20" s="56" t="s">
        <v>293</v>
      </c>
    </row>
    <row r="22" spans="1:1" ht="14" x14ac:dyDescent="0.3">
      <c r="A22" s="57" t="s">
        <v>294</v>
      </c>
    </row>
    <row r="23" spans="1:1" ht="44" customHeight="1" x14ac:dyDescent="0.25">
      <c r="A23" s="56" t="s">
        <v>295</v>
      </c>
    </row>
    <row r="25" spans="1:1" ht="14" x14ac:dyDescent="0.3">
      <c r="A25" s="57" t="s">
        <v>296</v>
      </c>
    </row>
    <row r="26" spans="1:1" ht="44" customHeight="1" x14ac:dyDescent="0.25">
      <c r="A26" s="56" t="s">
        <v>297</v>
      </c>
    </row>
    <row r="28" spans="1:1" ht="14" x14ac:dyDescent="0.3">
      <c r="A28" s="57" t="s">
        <v>298</v>
      </c>
    </row>
    <row r="29" spans="1:1" ht="44" customHeight="1" x14ac:dyDescent="0.25">
      <c r="A29" s="56" t="s">
        <v>299</v>
      </c>
    </row>
    <row r="31" spans="1:1" ht="14" x14ac:dyDescent="0.3">
      <c r="A31" s="57" t="s">
        <v>300</v>
      </c>
    </row>
    <row r="32" spans="1:1" x14ac:dyDescent="0.25">
      <c r="A32" s="58" t="s">
        <v>301</v>
      </c>
    </row>
    <row r="33" spans="1:1" x14ac:dyDescent="0.25">
      <c r="A33" s="59" t="s">
        <v>302</v>
      </c>
    </row>
    <row r="34" spans="1:1" ht="13" x14ac:dyDescent="0.3">
      <c r="A34" s="39" t="s">
        <v>303</v>
      </c>
    </row>
    <row r="35" spans="1:1" x14ac:dyDescent="0.25">
      <c r="A35" s="60" t="s">
        <v>304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89C5B-857E-4A22-B1A3-3E9F4345DDD7}">
  <dimension ref="A1:J26"/>
  <sheetViews>
    <sheetView workbookViewId="0">
      <pane ySplit="4" topLeftCell="A5" activePane="bottomLeft" state="frozenSplit"/>
      <selection pane="bottomLeft"/>
    </sheetView>
  </sheetViews>
  <sheetFormatPr baseColWidth="10" defaultRowHeight="12.5" x14ac:dyDescent="0.25"/>
  <cols>
    <col min="1" max="1" width="9.6328125" customWidth="1"/>
    <col min="2" max="2" width="44.6328125" customWidth="1"/>
    <col min="3" max="3" width="22.6328125" customWidth="1"/>
    <col min="4" max="5" width="16.6328125" customWidth="1"/>
    <col min="6" max="6" width="12.6328125" customWidth="1"/>
    <col min="7" max="7" width="16.6328125" customWidth="1"/>
    <col min="8" max="8" width="13.6328125" customWidth="1"/>
    <col min="9" max="9" width="14.6328125" customWidth="1"/>
    <col min="10" max="10" width="30.6328125" customWidth="1"/>
  </cols>
  <sheetData>
    <row r="1" spans="1:10" ht="18" x14ac:dyDescent="0.4">
      <c r="A1" s="2" t="s">
        <v>209</v>
      </c>
    </row>
    <row r="2" spans="1:10" ht="13" x14ac:dyDescent="0.3">
      <c r="A2" s="3" t="s">
        <v>210</v>
      </c>
    </row>
    <row r="4" spans="1:10" ht="34" customHeight="1" x14ac:dyDescent="0.25">
      <c r="A4" s="4" t="s">
        <v>163</v>
      </c>
      <c r="B4" s="4" t="s">
        <v>211</v>
      </c>
      <c r="C4" s="4" t="s">
        <v>212</v>
      </c>
      <c r="D4" s="4" t="s">
        <v>194</v>
      </c>
      <c r="E4" s="4" t="s">
        <v>213</v>
      </c>
      <c r="F4" s="4" t="s">
        <v>30</v>
      </c>
      <c r="G4" s="4" t="s">
        <v>214</v>
      </c>
      <c r="H4" s="4" t="s">
        <v>25</v>
      </c>
      <c r="I4" s="4" t="s">
        <v>215</v>
      </c>
      <c r="J4" s="4" t="s">
        <v>216</v>
      </c>
    </row>
    <row r="5" spans="1:10" ht="39" x14ac:dyDescent="0.25">
      <c r="A5" s="40" t="s">
        <v>145</v>
      </c>
      <c r="B5" s="40" t="s">
        <v>217</v>
      </c>
      <c r="C5" s="40" t="s">
        <v>218</v>
      </c>
      <c r="D5" s="40" t="s">
        <v>219</v>
      </c>
      <c r="E5" s="40" t="s">
        <v>22</v>
      </c>
      <c r="F5" s="40" t="s">
        <v>22</v>
      </c>
      <c r="G5" s="40" t="s">
        <v>220</v>
      </c>
      <c r="H5" s="40" t="s">
        <v>27</v>
      </c>
      <c r="I5" s="41">
        <v>50</v>
      </c>
      <c r="J5" s="40" t="s">
        <v>221</v>
      </c>
    </row>
    <row r="6" spans="1:10" ht="75" x14ac:dyDescent="0.25">
      <c r="A6" s="13" t="s">
        <v>146</v>
      </c>
      <c r="B6" s="13" t="s">
        <v>222</v>
      </c>
      <c r="C6" s="14"/>
      <c r="D6" s="14"/>
      <c r="E6" s="14"/>
      <c r="F6" s="14"/>
      <c r="G6" s="14"/>
      <c r="H6" s="14" t="s">
        <v>26</v>
      </c>
      <c r="I6" s="42"/>
      <c r="J6" s="14"/>
    </row>
    <row r="7" spans="1:10" ht="62.5" x14ac:dyDescent="0.25">
      <c r="A7" s="13" t="s">
        <v>147</v>
      </c>
      <c r="B7" s="13" t="s">
        <v>223</v>
      </c>
      <c r="C7" s="14"/>
      <c r="D7" s="14"/>
      <c r="E7" s="14"/>
      <c r="F7" s="14"/>
      <c r="G7" s="14"/>
      <c r="H7" s="14" t="s">
        <v>26</v>
      </c>
      <c r="I7" s="42"/>
      <c r="J7" s="14"/>
    </row>
    <row r="8" spans="1:10" ht="25" x14ac:dyDescent="0.25">
      <c r="A8" s="13" t="s">
        <v>148</v>
      </c>
      <c r="B8" s="13" t="s">
        <v>224</v>
      </c>
      <c r="C8" s="14"/>
      <c r="D8" s="14"/>
      <c r="E8" s="14"/>
      <c r="F8" s="14"/>
      <c r="G8" s="14"/>
      <c r="H8" s="14" t="s">
        <v>26</v>
      </c>
      <c r="I8" s="42"/>
      <c r="J8" s="14"/>
    </row>
    <row r="9" spans="1:10" ht="75" x14ac:dyDescent="0.25">
      <c r="A9" s="13" t="s">
        <v>149</v>
      </c>
      <c r="B9" s="13" t="s">
        <v>225</v>
      </c>
      <c r="C9" s="14"/>
      <c r="D9" s="14"/>
      <c r="E9" s="14"/>
      <c r="F9" s="14"/>
      <c r="G9" s="14"/>
      <c r="H9" s="14" t="s">
        <v>26</v>
      </c>
      <c r="I9" s="42"/>
      <c r="J9" s="14"/>
    </row>
    <row r="10" spans="1:10" ht="75" x14ac:dyDescent="0.25">
      <c r="A10" s="13" t="s">
        <v>150</v>
      </c>
      <c r="B10" s="13" t="s">
        <v>226</v>
      </c>
      <c r="C10" s="14"/>
      <c r="D10" s="14"/>
      <c r="E10" s="14"/>
      <c r="F10" s="14"/>
      <c r="G10" s="14"/>
      <c r="H10" s="14" t="s">
        <v>26</v>
      </c>
      <c r="I10" s="42"/>
      <c r="J10" s="14"/>
    </row>
    <row r="11" spans="1:10" ht="50" x14ac:dyDescent="0.25">
      <c r="A11" s="13" t="s">
        <v>154</v>
      </c>
      <c r="B11" s="13" t="s">
        <v>227</v>
      </c>
      <c r="C11" s="14"/>
      <c r="D11" s="14"/>
      <c r="E11" s="14"/>
      <c r="F11" s="14"/>
      <c r="G11" s="14"/>
      <c r="H11" s="14" t="s">
        <v>26</v>
      </c>
      <c r="I11" s="42"/>
      <c r="J11" s="14"/>
    </row>
    <row r="12" spans="1:10" ht="75" x14ac:dyDescent="0.25">
      <c r="A12" s="13" t="s">
        <v>155</v>
      </c>
      <c r="B12" s="13" t="s">
        <v>228</v>
      </c>
      <c r="C12" s="14"/>
      <c r="D12" s="14"/>
      <c r="E12" s="14"/>
      <c r="F12" s="14"/>
      <c r="G12" s="14"/>
      <c r="H12" s="14" t="s">
        <v>26</v>
      </c>
      <c r="I12" s="42"/>
      <c r="J12" s="14"/>
    </row>
    <row r="13" spans="1:10" ht="50" x14ac:dyDescent="0.25">
      <c r="A13" s="13" t="s">
        <v>156</v>
      </c>
      <c r="B13" s="13" t="s">
        <v>229</v>
      </c>
      <c r="C13" s="14"/>
      <c r="D13" s="14"/>
      <c r="E13" s="14"/>
      <c r="F13" s="14"/>
      <c r="G13" s="14"/>
      <c r="H13" s="14" t="s">
        <v>26</v>
      </c>
      <c r="I13" s="42"/>
      <c r="J13" s="14"/>
    </row>
    <row r="14" spans="1:10" ht="25" x14ac:dyDescent="0.25">
      <c r="A14" s="13" t="s">
        <v>157</v>
      </c>
      <c r="B14" s="13" t="s">
        <v>230</v>
      </c>
      <c r="C14" s="14"/>
      <c r="D14" s="14"/>
      <c r="E14" s="14"/>
      <c r="F14" s="14"/>
      <c r="G14" s="14"/>
      <c r="H14" s="14" t="s">
        <v>26</v>
      </c>
      <c r="I14" s="42"/>
      <c r="J14" s="14"/>
    </row>
    <row r="15" spans="1:10" ht="62.5" x14ac:dyDescent="0.25">
      <c r="A15" s="13" t="s">
        <v>158</v>
      </c>
      <c r="B15" s="13" t="s">
        <v>231</v>
      </c>
      <c r="C15" s="14"/>
      <c r="D15" s="14"/>
      <c r="E15" s="14"/>
      <c r="F15" s="14"/>
      <c r="G15" s="14"/>
      <c r="H15" s="14" t="s">
        <v>26</v>
      </c>
      <c r="I15" s="42"/>
      <c r="J15" s="14"/>
    </row>
    <row r="16" spans="1:10" ht="25" x14ac:dyDescent="0.25">
      <c r="A16" s="13" t="s">
        <v>203</v>
      </c>
      <c r="B16" s="13" t="s">
        <v>232</v>
      </c>
      <c r="C16" s="14"/>
      <c r="D16" s="14"/>
      <c r="E16" s="14"/>
      <c r="F16" s="14"/>
      <c r="G16" s="14"/>
      <c r="H16" s="14" t="s">
        <v>26</v>
      </c>
      <c r="I16" s="42"/>
      <c r="J16" s="14"/>
    </row>
    <row r="17" spans="1:10" ht="25" x14ac:dyDescent="0.25">
      <c r="A17" s="13" t="s">
        <v>204</v>
      </c>
      <c r="B17" s="13" t="s">
        <v>232</v>
      </c>
      <c r="C17" s="14"/>
      <c r="D17" s="14"/>
      <c r="E17" s="14"/>
      <c r="F17" s="14"/>
      <c r="G17" s="14"/>
      <c r="H17" s="14" t="s">
        <v>26</v>
      </c>
      <c r="I17" s="42"/>
      <c r="J17" s="14"/>
    </row>
    <row r="18" spans="1:10" ht="25" x14ac:dyDescent="0.25">
      <c r="A18" s="13" t="s">
        <v>205</v>
      </c>
      <c r="B18" s="13" t="s">
        <v>232</v>
      </c>
      <c r="C18" s="14"/>
      <c r="D18" s="14"/>
      <c r="E18" s="14"/>
      <c r="F18" s="14"/>
      <c r="G18" s="14"/>
      <c r="H18" s="14" t="s">
        <v>26</v>
      </c>
      <c r="I18" s="42"/>
      <c r="J18" s="14"/>
    </row>
    <row r="19" spans="1:10" x14ac:dyDescent="0.25">
      <c r="A19" s="13" t="s">
        <v>206</v>
      </c>
      <c r="B19" s="13" t="s">
        <v>233</v>
      </c>
      <c r="C19" s="14"/>
      <c r="D19" s="14"/>
      <c r="E19" s="14"/>
      <c r="F19" s="14"/>
      <c r="G19" s="14"/>
      <c r="H19" s="14" t="s">
        <v>26</v>
      </c>
      <c r="I19" s="42"/>
      <c r="J19" s="14"/>
    </row>
    <row r="20" spans="1:10" ht="37.5" x14ac:dyDescent="0.25">
      <c r="A20" s="13" t="s">
        <v>207</v>
      </c>
      <c r="B20" s="13" t="s">
        <v>234</v>
      </c>
      <c r="C20" s="14"/>
      <c r="D20" s="14"/>
      <c r="E20" s="14"/>
      <c r="F20" s="14"/>
      <c r="G20" s="14"/>
      <c r="H20" s="14" t="s">
        <v>26</v>
      </c>
      <c r="I20" s="42"/>
      <c r="J20" s="14"/>
    </row>
    <row r="21" spans="1:10" ht="37.5" x14ac:dyDescent="0.25">
      <c r="A21" s="13" t="s">
        <v>208</v>
      </c>
      <c r="B21" s="13" t="s">
        <v>235</v>
      </c>
      <c r="C21" s="14"/>
      <c r="D21" s="14"/>
      <c r="E21" s="14"/>
      <c r="F21" s="14"/>
      <c r="G21" s="14"/>
      <c r="H21" s="14" t="s">
        <v>26</v>
      </c>
      <c r="I21" s="42"/>
      <c r="J21" s="14"/>
    </row>
    <row r="23" spans="1:10" ht="13" x14ac:dyDescent="0.3">
      <c r="H23" s="1" t="s">
        <v>236</v>
      </c>
      <c r="I23" s="43">
        <f>SUM(I6:I21)</f>
        <v>0</v>
      </c>
    </row>
    <row r="24" spans="1:10" x14ac:dyDescent="0.25">
      <c r="H24" t="s">
        <v>237</v>
      </c>
      <c r="I24" t="str">
        <f>COUNTIF(H6:H21,"Testé")&amp;" / 16"</f>
        <v>0 / 16</v>
      </c>
    </row>
    <row r="26" spans="1:10" ht="13" x14ac:dyDescent="0.3">
      <c r="A26" s="3" t="s">
        <v>238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5DDCB44-F965-4469-9D23-E47828455A61}">
          <x14:formula1>
            <xm:f>Listes!$I$2:$I$4</xm:f>
          </x14:formula1>
          <xm:sqref>E5:E21</xm:sqref>
        </x14:dataValidation>
        <x14:dataValidation type="list" allowBlank="1" showInputMessage="1" showErrorMessage="1" xr:uid="{C18B082B-673B-4052-80E2-089B918C9D32}">
          <x14:formula1>
            <xm:f>Listes!$K$2:$K$4</xm:f>
          </x14:formula1>
          <xm:sqref>F5:F21</xm:sqref>
        </x14:dataValidation>
        <x14:dataValidation type="list" allowBlank="1" showInputMessage="1" showErrorMessage="1" xr:uid="{51585E83-AB14-4981-81B9-6FD4525C4A72}">
          <x14:formula1>
            <xm:f>Listes!$J$2:$J$5</xm:f>
          </x14:formula1>
          <xm:sqref>H5:H21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748EF-46C4-4DF3-AEF1-3CC74CE668CC}">
  <dimension ref="A1:H18"/>
  <sheetViews>
    <sheetView workbookViewId="0">
      <pane ySplit="3" topLeftCell="A4" activePane="bottomLeft" state="frozenSplit"/>
      <selection pane="bottomLeft"/>
    </sheetView>
  </sheetViews>
  <sheetFormatPr baseColWidth="10" defaultRowHeight="12.5" x14ac:dyDescent="0.25"/>
  <cols>
    <col min="1" max="1" width="7.6328125" customWidth="1"/>
    <col min="2" max="2" width="9.6328125" customWidth="1"/>
    <col min="3" max="3" width="30.6328125" customWidth="1"/>
    <col min="4" max="5" width="46.6328125" customWidth="1"/>
    <col min="6" max="6" width="9.6328125" customWidth="1"/>
    <col min="7" max="7" width="32.6328125" customWidth="1"/>
    <col min="8" max="8" width="36.6328125" customWidth="1"/>
  </cols>
  <sheetData>
    <row r="1" spans="1:8" ht="18" x14ac:dyDescent="0.4">
      <c r="A1" s="2" t="s">
        <v>35</v>
      </c>
    </row>
    <row r="2" spans="1:8" ht="13" x14ac:dyDescent="0.3">
      <c r="A2" s="3" t="s">
        <v>36</v>
      </c>
    </row>
    <row r="3" spans="1:8" ht="34" customHeight="1" x14ac:dyDescent="0.25">
      <c r="A3" s="4" t="s">
        <v>37</v>
      </c>
      <c r="B3" s="4" t="s">
        <v>38</v>
      </c>
      <c r="C3" s="4" t="s">
        <v>39</v>
      </c>
      <c r="D3" s="4" t="s">
        <v>40</v>
      </c>
      <c r="E3" s="4" t="s">
        <v>41</v>
      </c>
      <c r="F3" s="4" t="s">
        <v>42</v>
      </c>
      <c r="G3" s="4" t="s">
        <v>43</v>
      </c>
      <c r="H3" s="4" t="s">
        <v>44</v>
      </c>
    </row>
    <row r="4" spans="1:8" ht="75" x14ac:dyDescent="0.25">
      <c r="A4" s="7" t="s">
        <v>45</v>
      </c>
      <c r="B4" s="5" t="s">
        <v>46</v>
      </c>
      <c r="C4" s="5" t="s">
        <v>47</v>
      </c>
      <c r="D4" s="6" t="s">
        <v>48</v>
      </c>
      <c r="E4" s="5" t="s">
        <v>49</v>
      </c>
      <c r="F4" s="8">
        <v>30</v>
      </c>
      <c r="G4" s="5" t="s">
        <v>50</v>
      </c>
      <c r="H4" s="5" t="s">
        <v>51</v>
      </c>
    </row>
    <row r="5" spans="1:8" ht="112.5" x14ac:dyDescent="0.25">
      <c r="A5" s="7" t="s">
        <v>52</v>
      </c>
      <c r="B5" s="5" t="s">
        <v>46</v>
      </c>
      <c r="C5" s="5" t="s">
        <v>53</v>
      </c>
      <c r="D5" s="6" t="s">
        <v>54</v>
      </c>
      <c r="E5" s="5" t="s">
        <v>55</v>
      </c>
      <c r="F5" s="8">
        <v>180</v>
      </c>
      <c r="G5" s="5" t="s">
        <v>56</v>
      </c>
      <c r="H5" s="5" t="s">
        <v>57</v>
      </c>
    </row>
    <row r="6" spans="1:8" ht="77.5" x14ac:dyDescent="0.25">
      <c r="A6" s="7" t="s">
        <v>58</v>
      </c>
      <c r="B6" s="5" t="s">
        <v>46</v>
      </c>
      <c r="C6" s="5" t="s">
        <v>59</v>
      </c>
      <c r="D6" s="6" t="s">
        <v>60</v>
      </c>
      <c r="E6" s="5" t="s">
        <v>61</v>
      </c>
      <c r="F6" s="8">
        <v>30</v>
      </c>
      <c r="G6" s="5" t="s">
        <v>62</v>
      </c>
      <c r="H6" s="5" t="s">
        <v>63</v>
      </c>
    </row>
    <row r="7" spans="1:8" ht="75" x14ac:dyDescent="0.25">
      <c r="A7" s="7" t="s">
        <v>64</v>
      </c>
      <c r="B7" s="5" t="s">
        <v>46</v>
      </c>
      <c r="C7" s="5" t="s">
        <v>65</v>
      </c>
      <c r="D7" s="6" t="s">
        <v>66</v>
      </c>
      <c r="E7" s="5" t="s">
        <v>67</v>
      </c>
      <c r="F7" s="8">
        <v>120</v>
      </c>
      <c r="G7" s="5" t="s">
        <v>68</v>
      </c>
      <c r="H7" s="5" t="s">
        <v>69</v>
      </c>
    </row>
    <row r="8" spans="1:8" ht="93" x14ac:dyDescent="0.25">
      <c r="A8" s="7" t="s">
        <v>70</v>
      </c>
      <c r="B8" s="5" t="s">
        <v>46</v>
      </c>
      <c r="C8" s="5" t="s">
        <v>71</v>
      </c>
      <c r="D8" s="6" t="s">
        <v>72</v>
      </c>
      <c r="E8" s="5" t="s">
        <v>73</v>
      </c>
      <c r="F8" s="8">
        <v>30</v>
      </c>
      <c r="G8" s="5" t="s">
        <v>74</v>
      </c>
      <c r="H8" s="5" t="s">
        <v>75</v>
      </c>
    </row>
    <row r="9" spans="1:8" ht="100" x14ac:dyDescent="0.25">
      <c r="A9" s="9" t="s">
        <v>76</v>
      </c>
      <c r="B9" s="10" t="s">
        <v>46</v>
      </c>
      <c r="C9" s="10" t="s">
        <v>77</v>
      </c>
      <c r="D9" s="11" t="s">
        <v>78</v>
      </c>
      <c r="E9" s="10" t="s">
        <v>79</v>
      </c>
      <c r="F9" s="12">
        <v>60</v>
      </c>
      <c r="G9" s="10" t="s">
        <v>80</v>
      </c>
      <c r="H9" s="10" t="s">
        <v>81</v>
      </c>
    </row>
    <row r="10" spans="1:8" ht="112.5" x14ac:dyDescent="0.25">
      <c r="A10" s="7" t="s">
        <v>82</v>
      </c>
      <c r="B10" s="5" t="s">
        <v>46</v>
      </c>
      <c r="C10" s="5" t="s">
        <v>83</v>
      </c>
      <c r="D10" s="6" t="s">
        <v>84</v>
      </c>
      <c r="E10" s="5" t="s">
        <v>85</v>
      </c>
      <c r="F10" s="8">
        <v>90</v>
      </c>
      <c r="G10" s="5" t="s">
        <v>86</v>
      </c>
      <c r="H10" s="5" t="s">
        <v>87</v>
      </c>
    </row>
    <row r="11" spans="1:8" ht="62.5" x14ac:dyDescent="0.25">
      <c r="A11" s="7" t="s">
        <v>88</v>
      </c>
      <c r="B11" s="5" t="s">
        <v>46</v>
      </c>
      <c r="C11" s="5" t="s">
        <v>89</v>
      </c>
      <c r="D11" s="6" t="s">
        <v>90</v>
      </c>
      <c r="E11" s="5" t="s">
        <v>91</v>
      </c>
      <c r="F11" s="8">
        <v>45</v>
      </c>
      <c r="G11" s="5" t="s">
        <v>92</v>
      </c>
      <c r="H11" s="5"/>
    </row>
    <row r="12" spans="1:8" ht="93" x14ac:dyDescent="0.25">
      <c r="A12" s="7" t="s">
        <v>93</v>
      </c>
      <c r="B12" s="5" t="s">
        <v>46</v>
      </c>
      <c r="C12" s="5" t="s">
        <v>94</v>
      </c>
      <c r="D12" s="6" t="s">
        <v>95</v>
      </c>
      <c r="E12" s="5" t="s">
        <v>96</v>
      </c>
      <c r="F12" s="8"/>
      <c r="G12" s="5" t="s">
        <v>97</v>
      </c>
      <c r="H12" s="5" t="s">
        <v>98</v>
      </c>
    </row>
    <row r="13" spans="1:8" ht="155" x14ac:dyDescent="0.25">
      <c r="A13" s="7" t="s">
        <v>99</v>
      </c>
      <c r="B13" s="5" t="s">
        <v>46</v>
      </c>
      <c r="C13" s="5" t="s">
        <v>100</v>
      </c>
      <c r="D13" s="6" t="s">
        <v>101</v>
      </c>
      <c r="E13" s="5" t="s">
        <v>102</v>
      </c>
      <c r="F13" s="8">
        <v>60</v>
      </c>
      <c r="G13" s="5" t="s">
        <v>103</v>
      </c>
      <c r="H13" s="5" t="s">
        <v>104</v>
      </c>
    </row>
    <row r="14" spans="1:8" ht="112.5" x14ac:dyDescent="0.25">
      <c r="A14" s="7" t="s">
        <v>105</v>
      </c>
      <c r="B14" s="5" t="s">
        <v>106</v>
      </c>
      <c r="C14" s="5" t="s">
        <v>107</v>
      </c>
      <c r="D14" s="6" t="s">
        <v>108</v>
      </c>
      <c r="E14" s="5" t="s">
        <v>109</v>
      </c>
      <c r="F14" s="8">
        <v>45</v>
      </c>
      <c r="G14" s="5" t="s">
        <v>110</v>
      </c>
      <c r="H14" s="5" t="s">
        <v>111</v>
      </c>
    </row>
    <row r="15" spans="1:8" ht="125" x14ac:dyDescent="0.25">
      <c r="A15" s="7" t="s">
        <v>112</v>
      </c>
      <c r="B15" s="5" t="s">
        <v>106</v>
      </c>
      <c r="C15" s="5" t="s">
        <v>113</v>
      </c>
      <c r="D15" s="6" t="s">
        <v>114</v>
      </c>
      <c r="E15" s="5" t="s">
        <v>115</v>
      </c>
      <c r="F15" s="8">
        <v>90</v>
      </c>
      <c r="G15" s="5" t="s">
        <v>116</v>
      </c>
      <c r="H15" s="5" t="s">
        <v>117</v>
      </c>
    </row>
    <row r="16" spans="1:8" ht="75" x14ac:dyDescent="0.25">
      <c r="A16" s="7" t="s">
        <v>118</v>
      </c>
      <c r="B16" s="5" t="s">
        <v>106</v>
      </c>
      <c r="C16" s="5" t="s">
        <v>119</v>
      </c>
      <c r="D16" s="6" t="s">
        <v>120</v>
      </c>
      <c r="E16" s="5" t="s">
        <v>121</v>
      </c>
      <c r="F16" s="8">
        <v>90</v>
      </c>
      <c r="G16" s="5" t="s">
        <v>122</v>
      </c>
      <c r="H16" s="5" t="s">
        <v>123</v>
      </c>
    </row>
    <row r="17" spans="1:8" ht="108.5" x14ac:dyDescent="0.25">
      <c r="A17" s="7" t="s">
        <v>124</v>
      </c>
      <c r="B17" s="5" t="s">
        <v>106</v>
      </c>
      <c r="C17" s="5" t="s">
        <v>125</v>
      </c>
      <c r="D17" s="6" t="s">
        <v>126</v>
      </c>
      <c r="E17" s="5" t="s">
        <v>127</v>
      </c>
      <c r="F17" s="8">
        <v>90</v>
      </c>
      <c r="G17" s="5" t="s">
        <v>128</v>
      </c>
      <c r="H17" s="5" t="s">
        <v>129</v>
      </c>
    </row>
    <row r="18" spans="1:8" ht="75" x14ac:dyDescent="0.25">
      <c r="A18" s="7" t="s">
        <v>130</v>
      </c>
      <c r="B18" s="5" t="s">
        <v>106</v>
      </c>
      <c r="C18" s="5" t="s">
        <v>131</v>
      </c>
      <c r="D18" s="6" t="s">
        <v>132</v>
      </c>
      <c r="E18" s="5" t="s">
        <v>133</v>
      </c>
      <c r="F18" s="8">
        <v>45</v>
      </c>
      <c r="G18" s="5" t="s">
        <v>134</v>
      </c>
      <c r="H18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139C9-C513-4AB8-9924-FB4DCA6D51BC}">
  <dimension ref="A1:J55"/>
  <sheetViews>
    <sheetView workbookViewId="0">
      <pane ySplit="4" topLeftCell="A5" activePane="bottomLeft" state="frozenSplit"/>
      <selection pane="bottomLeft"/>
    </sheetView>
  </sheetViews>
  <sheetFormatPr baseColWidth="10" defaultRowHeight="12.5" x14ac:dyDescent="0.25"/>
  <cols>
    <col min="1" max="1" width="11.6328125" customWidth="1"/>
    <col min="2" max="2" width="9.6328125" customWidth="1"/>
    <col min="3" max="3" width="34.6328125" customWidth="1"/>
    <col min="4" max="4" width="12.6328125" customWidth="1"/>
    <col min="5" max="5" width="10.6328125" customWidth="1"/>
    <col min="6" max="6" width="9.6328125" customWidth="1"/>
    <col min="7" max="7" width="11.6328125" customWidth="1"/>
    <col min="8" max="8" width="10.6328125" customWidth="1"/>
    <col min="9" max="9" width="26.6328125" customWidth="1"/>
    <col min="10" max="10" width="48.6328125" customWidth="1"/>
  </cols>
  <sheetData>
    <row r="1" spans="1:10" ht="18" x14ac:dyDescent="0.4">
      <c r="A1" s="2" t="s">
        <v>135</v>
      </c>
    </row>
    <row r="2" spans="1:10" ht="13" x14ac:dyDescent="0.3">
      <c r="A2" s="3" t="s">
        <v>136</v>
      </c>
    </row>
    <row r="4" spans="1:10" ht="34" customHeight="1" x14ac:dyDescent="0.25">
      <c r="A4" s="4" t="s">
        <v>137</v>
      </c>
      <c r="B4" s="4" t="s">
        <v>138</v>
      </c>
      <c r="C4" s="4" t="s">
        <v>39</v>
      </c>
      <c r="D4" s="4" t="s">
        <v>139</v>
      </c>
      <c r="E4" s="4" t="s">
        <v>140</v>
      </c>
      <c r="F4" s="4" t="s">
        <v>42</v>
      </c>
      <c r="G4" s="4" t="s">
        <v>141</v>
      </c>
      <c r="H4" s="4" t="s">
        <v>142</v>
      </c>
      <c r="I4" s="4" t="s">
        <v>143</v>
      </c>
      <c r="J4" s="4" t="s">
        <v>144</v>
      </c>
    </row>
    <row r="5" spans="1:10" ht="26.5" thickBot="1" x14ac:dyDescent="0.3">
      <c r="A5" s="36" t="s">
        <v>145</v>
      </c>
      <c r="B5" s="36" t="s">
        <v>64</v>
      </c>
      <c r="C5" s="36" t="str">
        <f>IFERROR(INDEX(Tâches!$C$4:$C$18,MATCH(B5,Tâches!$A$4:$A$18,0)),"")</f>
        <v>Envoyer 500 DH à sa mère</v>
      </c>
      <c r="D5" s="37">
        <v>1</v>
      </c>
      <c r="E5" s="37">
        <v>150</v>
      </c>
      <c r="F5" s="38">
        <f>IFERROR(INDEX(Tâches!$F$4:$F$18,MATCH(B5,Tâches!$A$4:$A$18,0)),"")</f>
        <v>120</v>
      </c>
      <c r="G5" s="37" t="str">
        <f>IF(OR(E5="",F5="",F5=0),"",IF(E5&lt;=F5,"Oui","Non"))</f>
        <v>Non</v>
      </c>
      <c r="H5" s="37">
        <v>2</v>
      </c>
      <c r="I5" s="36" t="s">
        <v>151</v>
      </c>
      <c r="J5" s="36" t="s">
        <v>152</v>
      </c>
    </row>
    <row r="6" spans="1:10" x14ac:dyDescent="0.25">
      <c r="A6" s="27" t="s">
        <v>146</v>
      </c>
      <c r="B6" s="27" t="s">
        <v>45</v>
      </c>
      <c r="C6" s="28" t="str">
        <f>IFERROR(INDEX(Tâches!$C$4:$C$18,MATCH(B6,Tâches!$A$4:$A$18,0)),"")</f>
        <v>Choisir la langue</v>
      </c>
      <c r="D6" s="29"/>
      <c r="E6" s="29"/>
      <c r="F6" s="30">
        <f>IFERROR(INDEX(Tâches!$F$4:$F$18,MATCH(B6,Tâches!$A$4:$A$18,0)),"")</f>
        <v>30</v>
      </c>
      <c r="G6" s="31" t="str">
        <f>IF(OR(E6="",F6="",F6=0),"",IF(E6&lt;=F6,"Oui","Non"))</f>
        <v/>
      </c>
      <c r="H6" s="29"/>
      <c r="I6" s="32"/>
      <c r="J6" s="32"/>
    </row>
    <row r="7" spans="1:10" ht="37.5" x14ac:dyDescent="0.25">
      <c r="A7" s="21" t="s">
        <v>146</v>
      </c>
      <c r="B7" s="21" t="s">
        <v>52</v>
      </c>
      <c r="C7" s="22" t="str">
        <f>IFERROR(INDEX(Tâches!$C$4:$C$18,MATCH(B7,Tâches!$A$4:$A$18,0)),"")</f>
        <v>S'inscrire (données fictives)</v>
      </c>
      <c r="D7" s="23"/>
      <c r="E7" s="23"/>
      <c r="F7" s="24">
        <f>IFERROR(INDEX(Tâches!$F$4:$F$18,MATCH(B7,Tâches!$A$4:$A$18,0)),"")</f>
        <v>180</v>
      </c>
      <c r="G7" s="25" t="str">
        <f>IF(OR(E7="",F7="",F7=0),"",IF(E7&lt;=F7,"Oui","Non"))</f>
        <v/>
      </c>
      <c r="H7" s="23"/>
      <c r="I7" s="26"/>
      <c r="J7" s="26"/>
    </row>
    <row r="8" spans="1:10" ht="37.5" x14ac:dyDescent="0.25">
      <c r="A8" s="13" t="s">
        <v>146</v>
      </c>
      <c r="B8" s="13" t="s">
        <v>58</v>
      </c>
      <c r="C8" s="5" t="str">
        <f>IFERROR(INDEX(Tâches!$C$4:$C$18,MATCH(B8,Tâches!$A$4:$A$18,0)),"")</f>
        <v>Voir puis cacher son solde</v>
      </c>
      <c r="D8" s="17"/>
      <c r="E8" s="17"/>
      <c r="F8" s="16">
        <f>IFERROR(INDEX(Tâches!$F$4:$F$18,MATCH(B8,Tâches!$A$4:$A$18,0)),"")</f>
        <v>30</v>
      </c>
      <c r="G8" s="15" t="str">
        <f>IF(OR(E8="",F8="",F8=0),"",IF(E8&lt;=F8,"Oui","Non"))</f>
        <v/>
      </c>
      <c r="H8" s="17"/>
      <c r="I8" s="14"/>
      <c r="J8" s="14"/>
    </row>
    <row r="9" spans="1:10" x14ac:dyDescent="0.25">
      <c r="A9" s="13" t="s">
        <v>146</v>
      </c>
      <c r="B9" s="13" t="s">
        <v>64</v>
      </c>
      <c r="C9" s="5" t="str">
        <f>IFERROR(INDEX(Tâches!$C$4:$C$18,MATCH(B9,Tâches!$A$4:$A$18,0)),"")</f>
        <v>Envoyer 500 DH à sa mère</v>
      </c>
      <c r="D9" s="17"/>
      <c r="E9" s="17"/>
      <c r="F9" s="16">
        <f>IFERROR(INDEX(Tâches!$F$4:$F$18,MATCH(B9,Tâches!$A$4:$A$18,0)),"")</f>
        <v>120</v>
      </c>
      <c r="G9" s="15" t="str">
        <f>IF(OR(E9="",F9="",F9=0),"",IF(E9&lt;=F9,"Oui","Non"))</f>
        <v/>
      </c>
      <c r="H9" s="17"/>
      <c r="I9" s="14"/>
      <c r="J9" s="14"/>
    </row>
    <row r="10" spans="1:10" ht="25" x14ac:dyDescent="0.25">
      <c r="A10" s="13" t="s">
        <v>146</v>
      </c>
      <c r="B10" s="13" t="s">
        <v>70</v>
      </c>
      <c r="C10" s="5" t="str">
        <f>IFERROR(INDEX(Tâches!$C$4:$C$18,MATCH(B10,Tâches!$A$4:$A$18,0)),"")</f>
        <v>Comprendre les frais</v>
      </c>
      <c r="D10" s="17"/>
      <c r="E10" s="17"/>
      <c r="F10" s="16">
        <f>IFERROR(INDEX(Tâches!$F$4:$F$18,MATCH(B10,Tâches!$A$4:$A$18,0)),"")</f>
        <v>30</v>
      </c>
      <c r="G10" s="15" t="str">
        <f>IF(OR(E10="",F10="",F10=0),"",IF(E10&lt;=F10,"Oui","Non"))</f>
        <v/>
      </c>
      <c r="H10" s="17"/>
      <c r="I10" s="14"/>
      <c r="J10" s="14"/>
    </row>
    <row r="11" spans="1:10" ht="25" x14ac:dyDescent="0.25">
      <c r="A11" s="13" t="s">
        <v>146</v>
      </c>
      <c r="B11" s="13" t="s">
        <v>76</v>
      </c>
      <c r="C11" s="5" t="str">
        <f>IFERROR(INDEX(Tâches!$C$4:$C$18,MATCH(B11,Tâches!$A$4:$A$18,0)),"")</f>
        <v>Trouver où déposer</v>
      </c>
      <c r="D11" s="17"/>
      <c r="E11" s="17"/>
      <c r="F11" s="16">
        <f>IFERROR(INDEX(Tâches!$F$4:$F$18,MATCH(B11,Tâches!$A$4:$A$18,0)),"")</f>
        <v>60</v>
      </c>
      <c r="G11" s="15" t="str">
        <f>IF(OR(E11="",F11="",F11=0),"",IF(E11&lt;=F11,"Oui","Non"))</f>
        <v/>
      </c>
      <c r="H11" s="17"/>
      <c r="I11" s="14"/>
      <c r="J11" s="14"/>
    </row>
    <row r="12" spans="1:10" ht="25" x14ac:dyDescent="0.25">
      <c r="A12" s="13" t="s">
        <v>146</v>
      </c>
      <c r="B12" s="13" t="s">
        <v>82</v>
      </c>
      <c r="C12" s="5" t="str">
        <f>IFERROR(INDEX(Tâches!$C$4:$C$18,MATCH(B12,Tâches!$A$4:$A$18,0)),"")</f>
        <v>Retirer 200 DH</v>
      </c>
      <c r="D12" s="17"/>
      <c r="E12" s="17"/>
      <c r="F12" s="16">
        <f>IFERROR(INDEX(Tâches!$F$4:$F$18,MATCH(B12,Tâches!$A$4:$A$18,0)),"")</f>
        <v>90</v>
      </c>
      <c r="G12" s="15" t="str">
        <f>IF(OR(E12="",F12="",F12=0),"",IF(E12&lt;=F12,"Oui","Non"))</f>
        <v/>
      </c>
      <c r="H12" s="17"/>
      <c r="I12" s="14"/>
      <c r="J12" s="14"/>
    </row>
    <row r="13" spans="1:10" ht="37.5" x14ac:dyDescent="0.25">
      <c r="A13" s="13" t="s">
        <v>146</v>
      </c>
      <c r="B13" s="13" t="s">
        <v>88</v>
      </c>
      <c r="C13" s="5" t="str">
        <f>IFERROR(INDEX(Tâches!$C$4:$C$18,MATCH(B13,Tâches!$A$4:$A$18,0)),"")</f>
        <v>Retrouver l'envoi dans l'historique</v>
      </c>
      <c r="D13" s="17"/>
      <c r="E13" s="17"/>
      <c r="F13" s="16">
        <f>IFERROR(INDEX(Tâches!$F$4:$F$18,MATCH(B13,Tâches!$A$4:$A$18,0)),"")</f>
        <v>45</v>
      </c>
      <c r="G13" s="15" t="str">
        <f>IF(OR(E13="",F13="",F13=0),"",IF(E13&lt;=F13,"Oui","Non"))</f>
        <v/>
      </c>
      <c r="H13" s="17"/>
      <c r="I13" s="14"/>
      <c r="J13" s="14"/>
    </row>
    <row r="14" spans="1:10" ht="50" x14ac:dyDescent="0.25">
      <c r="A14" s="13" t="s">
        <v>146</v>
      </c>
      <c r="B14" s="13" t="s">
        <v>93</v>
      </c>
      <c r="C14" s="5" t="str">
        <f>IFERROR(INDEX(Tâches!$C$4:$C$18,MATCH(B14,Tâches!$A$4:$A$18,0)),"")</f>
        <v>Haut-parleur (observation)</v>
      </c>
      <c r="D14" s="17"/>
      <c r="E14" s="17"/>
      <c r="F14" s="16">
        <f>IFERROR(INDEX(Tâches!$F$4:$F$18,MATCH(B14,Tâches!$A$4:$A$18,0)),"")</f>
        <v>0</v>
      </c>
      <c r="G14" s="15" t="str">
        <f>IF(OR(E14="",F14="",F14=0),"",IF(E14&lt;=F14,"Oui","Non"))</f>
        <v/>
      </c>
      <c r="H14" s="17"/>
      <c r="I14" s="14"/>
      <c r="J14" s="14"/>
    </row>
    <row r="15" spans="1:10" ht="63" thickBot="1" x14ac:dyDescent="0.3">
      <c r="A15" s="33" t="s">
        <v>146</v>
      </c>
      <c r="B15" s="33" t="s">
        <v>99</v>
      </c>
      <c r="C15" s="18" t="str">
        <f>IFERROR(INDEX(Tâches!$C$4:$C$18,MATCH(B15,Tâches!$A$4:$A$18,0)),"")</f>
        <v>Carte QR (C4, ou personne sans smartphone)</v>
      </c>
      <c r="D15" s="34"/>
      <c r="E15" s="34"/>
      <c r="F15" s="20">
        <f>IFERROR(INDEX(Tâches!$F$4:$F$18,MATCH(B15,Tâches!$A$4:$A$18,0)),"")</f>
        <v>60</v>
      </c>
      <c r="G15" s="19" t="str">
        <f>IF(OR(E15="",F15="",F15=0),"",IF(E15&lt;=F15,"Oui","Non"))</f>
        <v/>
      </c>
      <c r="H15" s="34"/>
      <c r="I15" s="35"/>
      <c r="J15" s="35"/>
    </row>
    <row r="16" spans="1:10" ht="25" x14ac:dyDescent="0.25">
      <c r="A16" s="27" t="s">
        <v>147</v>
      </c>
      <c r="B16" s="27" t="s">
        <v>45</v>
      </c>
      <c r="C16" s="28" t="str">
        <f>IFERROR(INDEX(Tâches!$C$4:$C$18,MATCH(B16,Tâches!$A$4:$A$18,0)),"")</f>
        <v>Choisir la langue</v>
      </c>
      <c r="D16" s="29"/>
      <c r="E16" s="29"/>
      <c r="F16" s="30">
        <f>IFERROR(INDEX(Tâches!$F$4:$F$18,MATCH(B16,Tâches!$A$4:$A$18,0)),"")</f>
        <v>30</v>
      </c>
      <c r="G16" s="31" t="str">
        <f>IF(OR(E16="",F16="",F16=0),"",IF(E16&lt;=F16,"Oui","Non"))</f>
        <v/>
      </c>
      <c r="H16" s="29"/>
      <c r="I16" s="32"/>
      <c r="J16" s="32"/>
    </row>
    <row r="17" spans="1:10" ht="37.5" x14ac:dyDescent="0.25">
      <c r="A17" s="21" t="s">
        <v>147</v>
      </c>
      <c r="B17" s="21" t="s">
        <v>52</v>
      </c>
      <c r="C17" s="22" t="str">
        <f>IFERROR(INDEX(Tâches!$C$4:$C$18,MATCH(B17,Tâches!$A$4:$A$18,0)),"")</f>
        <v>S'inscrire (données fictives)</v>
      </c>
      <c r="D17" s="23"/>
      <c r="E17" s="23"/>
      <c r="F17" s="24">
        <f>IFERROR(INDEX(Tâches!$F$4:$F$18,MATCH(B17,Tâches!$A$4:$A$18,0)),"")</f>
        <v>180</v>
      </c>
      <c r="G17" s="25" t="str">
        <f>IF(OR(E17="",F17="",F17=0),"",IF(E17&lt;=F17,"Oui","Non"))</f>
        <v/>
      </c>
      <c r="H17" s="23"/>
      <c r="I17" s="26"/>
      <c r="J17" s="26"/>
    </row>
    <row r="18" spans="1:10" ht="37.5" x14ac:dyDescent="0.25">
      <c r="A18" s="13" t="s">
        <v>147</v>
      </c>
      <c r="B18" s="13" t="s">
        <v>58</v>
      </c>
      <c r="C18" s="5" t="str">
        <f>IFERROR(INDEX(Tâches!$C$4:$C$18,MATCH(B18,Tâches!$A$4:$A$18,0)),"")</f>
        <v>Voir puis cacher son solde</v>
      </c>
      <c r="D18" s="17"/>
      <c r="E18" s="17"/>
      <c r="F18" s="16">
        <f>IFERROR(INDEX(Tâches!$F$4:$F$18,MATCH(B18,Tâches!$A$4:$A$18,0)),"")</f>
        <v>30</v>
      </c>
      <c r="G18" s="15" t="str">
        <f>IF(OR(E18="",F18="",F18=0),"",IF(E18&lt;=F18,"Oui","Non"))</f>
        <v/>
      </c>
      <c r="H18" s="17"/>
      <c r="I18" s="14"/>
      <c r="J18" s="14"/>
    </row>
    <row r="19" spans="1:10" x14ac:dyDescent="0.25">
      <c r="A19" s="13" t="s">
        <v>147</v>
      </c>
      <c r="B19" s="13" t="s">
        <v>64</v>
      </c>
      <c r="C19" s="5" t="str">
        <f>IFERROR(INDEX(Tâches!$C$4:$C$18,MATCH(B19,Tâches!$A$4:$A$18,0)),"")</f>
        <v>Envoyer 500 DH à sa mère</v>
      </c>
      <c r="D19" s="17"/>
      <c r="E19" s="17"/>
      <c r="F19" s="16">
        <f>IFERROR(INDEX(Tâches!$F$4:$F$18,MATCH(B19,Tâches!$A$4:$A$18,0)),"")</f>
        <v>120</v>
      </c>
      <c r="G19" s="15" t="str">
        <f>IF(OR(E19="",F19="",F19=0),"",IF(E19&lt;=F19,"Oui","Non"))</f>
        <v/>
      </c>
      <c r="H19" s="17"/>
      <c r="I19" s="14"/>
      <c r="J19" s="14"/>
    </row>
    <row r="20" spans="1:10" ht="25" x14ac:dyDescent="0.25">
      <c r="A20" s="13" t="s">
        <v>147</v>
      </c>
      <c r="B20" s="13" t="s">
        <v>70</v>
      </c>
      <c r="C20" s="5" t="str">
        <f>IFERROR(INDEX(Tâches!$C$4:$C$18,MATCH(B20,Tâches!$A$4:$A$18,0)),"")</f>
        <v>Comprendre les frais</v>
      </c>
      <c r="D20" s="17"/>
      <c r="E20" s="17"/>
      <c r="F20" s="16">
        <f>IFERROR(INDEX(Tâches!$F$4:$F$18,MATCH(B20,Tâches!$A$4:$A$18,0)),"")</f>
        <v>30</v>
      </c>
      <c r="G20" s="15" t="str">
        <f>IF(OR(E20="",F20="",F20=0),"",IF(E20&lt;=F20,"Oui","Non"))</f>
        <v/>
      </c>
      <c r="H20" s="17"/>
      <c r="I20" s="14"/>
      <c r="J20" s="14"/>
    </row>
    <row r="21" spans="1:10" ht="25" x14ac:dyDescent="0.25">
      <c r="A21" s="13" t="s">
        <v>147</v>
      </c>
      <c r="B21" s="13" t="s">
        <v>76</v>
      </c>
      <c r="C21" s="5" t="str">
        <f>IFERROR(INDEX(Tâches!$C$4:$C$18,MATCH(B21,Tâches!$A$4:$A$18,0)),"")</f>
        <v>Trouver où déposer</v>
      </c>
      <c r="D21" s="17"/>
      <c r="E21" s="17"/>
      <c r="F21" s="16">
        <f>IFERROR(INDEX(Tâches!$F$4:$F$18,MATCH(B21,Tâches!$A$4:$A$18,0)),"")</f>
        <v>60</v>
      </c>
      <c r="G21" s="15" t="str">
        <f>IF(OR(E21="",F21="",F21=0),"",IF(E21&lt;=F21,"Oui","Non"))</f>
        <v/>
      </c>
      <c r="H21" s="17"/>
      <c r="I21" s="14"/>
      <c r="J21" s="14"/>
    </row>
    <row r="22" spans="1:10" ht="25" x14ac:dyDescent="0.25">
      <c r="A22" s="13" t="s">
        <v>147</v>
      </c>
      <c r="B22" s="13" t="s">
        <v>82</v>
      </c>
      <c r="C22" s="5" t="str">
        <f>IFERROR(INDEX(Tâches!$C$4:$C$18,MATCH(B22,Tâches!$A$4:$A$18,0)),"")</f>
        <v>Retirer 200 DH</v>
      </c>
      <c r="D22" s="17"/>
      <c r="E22" s="17"/>
      <c r="F22" s="16">
        <f>IFERROR(INDEX(Tâches!$F$4:$F$18,MATCH(B22,Tâches!$A$4:$A$18,0)),"")</f>
        <v>90</v>
      </c>
      <c r="G22" s="15" t="str">
        <f>IF(OR(E22="",F22="",F22=0),"",IF(E22&lt;=F22,"Oui","Non"))</f>
        <v/>
      </c>
      <c r="H22" s="17"/>
      <c r="I22" s="14"/>
      <c r="J22" s="14"/>
    </row>
    <row r="23" spans="1:10" ht="37.5" x14ac:dyDescent="0.25">
      <c r="A23" s="13" t="s">
        <v>147</v>
      </c>
      <c r="B23" s="13" t="s">
        <v>88</v>
      </c>
      <c r="C23" s="5" t="str">
        <f>IFERROR(INDEX(Tâches!$C$4:$C$18,MATCH(B23,Tâches!$A$4:$A$18,0)),"")</f>
        <v>Retrouver l'envoi dans l'historique</v>
      </c>
      <c r="D23" s="17"/>
      <c r="E23" s="17"/>
      <c r="F23" s="16">
        <f>IFERROR(INDEX(Tâches!$F$4:$F$18,MATCH(B23,Tâches!$A$4:$A$18,0)),"")</f>
        <v>45</v>
      </c>
      <c r="G23" s="15" t="str">
        <f>IF(OR(E23="",F23="",F23=0),"",IF(E23&lt;=F23,"Oui","Non"))</f>
        <v/>
      </c>
      <c r="H23" s="17"/>
      <c r="I23" s="14"/>
      <c r="J23" s="14"/>
    </row>
    <row r="24" spans="1:10" ht="50" x14ac:dyDescent="0.25">
      <c r="A24" s="13" t="s">
        <v>147</v>
      </c>
      <c r="B24" s="13" t="s">
        <v>93</v>
      </c>
      <c r="C24" s="5" t="str">
        <f>IFERROR(INDEX(Tâches!$C$4:$C$18,MATCH(B24,Tâches!$A$4:$A$18,0)),"")</f>
        <v>Haut-parleur (observation)</v>
      </c>
      <c r="D24" s="17"/>
      <c r="E24" s="17"/>
      <c r="F24" s="16">
        <f>IFERROR(INDEX(Tâches!$F$4:$F$18,MATCH(B24,Tâches!$A$4:$A$18,0)),"")</f>
        <v>0</v>
      </c>
      <c r="G24" s="15" t="str">
        <f>IF(OR(E24="",F24="",F24=0),"",IF(E24&lt;=F24,"Oui","Non"))</f>
        <v/>
      </c>
      <c r="H24" s="17"/>
      <c r="I24" s="14"/>
      <c r="J24" s="14"/>
    </row>
    <row r="25" spans="1:10" ht="63" thickBot="1" x14ac:dyDescent="0.3">
      <c r="A25" s="33" t="s">
        <v>147</v>
      </c>
      <c r="B25" s="33" t="s">
        <v>99</v>
      </c>
      <c r="C25" s="18" t="str">
        <f>IFERROR(INDEX(Tâches!$C$4:$C$18,MATCH(B25,Tâches!$A$4:$A$18,0)),"")</f>
        <v>Carte QR (C4, ou personne sans smartphone)</v>
      </c>
      <c r="D25" s="34"/>
      <c r="E25" s="34"/>
      <c r="F25" s="20">
        <f>IFERROR(INDEX(Tâches!$F$4:$F$18,MATCH(B25,Tâches!$A$4:$A$18,0)),"")</f>
        <v>60</v>
      </c>
      <c r="G25" s="19" t="str">
        <f>IF(OR(E25="",F25="",F25=0),"",IF(E25&lt;=F25,"Oui","Non"))</f>
        <v/>
      </c>
      <c r="H25" s="34"/>
      <c r="I25" s="35"/>
      <c r="J25" s="35"/>
    </row>
    <row r="26" spans="1:10" ht="25" x14ac:dyDescent="0.25">
      <c r="A26" s="27" t="s">
        <v>148</v>
      </c>
      <c r="B26" s="27" t="s">
        <v>45</v>
      </c>
      <c r="C26" s="28" t="str">
        <f>IFERROR(INDEX(Tâches!$C$4:$C$18,MATCH(B26,Tâches!$A$4:$A$18,0)),"")</f>
        <v>Choisir la langue</v>
      </c>
      <c r="D26" s="29"/>
      <c r="E26" s="29"/>
      <c r="F26" s="30">
        <f>IFERROR(INDEX(Tâches!$F$4:$F$18,MATCH(B26,Tâches!$A$4:$A$18,0)),"")</f>
        <v>30</v>
      </c>
      <c r="G26" s="31" t="str">
        <f>IF(OR(E26="",F26="",F26=0),"",IF(E26&lt;=F26,"Oui","Non"))</f>
        <v/>
      </c>
      <c r="H26" s="29"/>
      <c r="I26" s="32"/>
      <c r="J26" s="32"/>
    </row>
    <row r="27" spans="1:10" ht="37.5" x14ac:dyDescent="0.25">
      <c r="A27" s="21" t="s">
        <v>148</v>
      </c>
      <c r="B27" s="21" t="s">
        <v>52</v>
      </c>
      <c r="C27" s="22" t="str">
        <f>IFERROR(INDEX(Tâches!$C$4:$C$18,MATCH(B27,Tâches!$A$4:$A$18,0)),"")</f>
        <v>S'inscrire (données fictives)</v>
      </c>
      <c r="D27" s="23"/>
      <c r="E27" s="23"/>
      <c r="F27" s="24">
        <f>IFERROR(INDEX(Tâches!$F$4:$F$18,MATCH(B27,Tâches!$A$4:$A$18,0)),"")</f>
        <v>180</v>
      </c>
      <c r="G27" s="25" t="str">
        <f>IF(OR(E27="",F27="",F27=0),"",IF(E27&lt;=F27,"Oui","Non"))</f>
        <v/>
      </c>
      <c r="H27" s="23"/>
      <c r="I27" s="26"/>
      <c r="J27" s="26"/>
    </row>
    <row r="28" spans="1:10" ht="37.5" x14ac:dyDescent="0.25">
      <c r="A28" s="13" t="s">
        <v>148</v>
      </c>
      <c r="B28" s="13" t="s">
        <v>58</v>
      </c>
      <c r="C28" s="5" t="str">
        <f>IFERROR(INDEX(Tâches!$C$4:$C$18,MATCH(B28,Tâches!$A$4:$A$18,0)),"")</f>
        <v>Voir puis cacher son solde</v>
      </c>
      <c r="D28" s="17"/>
      <c r="E28" s="17"/>
      <c r="F28" s="16">
        <f>IFERROR(INDEX(Tâches!$F$4:$F$18,MATCH(B28,Tâches!$A$4:$A$18,0)),"")</f>
        <v>30</v>
      </c>
      <c r="G28" s="15" t="str">
        <f>IF(OR(E28="",F28="",F28=0),"",IF(E28&lt;=F28,"Oui","Non"))</f>
        <v/>
      </c>
      <c r="H28" s="17"/>
      <c r="I28" s="14"/>
      <c r="J28" s="14"/>
    </row>
    <row r="29" spans="1:10" ht="37.5" x14ac:dyDescent="0.25">
      <c r="A29" s="13" t="s">
        <v>148</v>
      </c>
      <c r="B29" s="13" t="s">
        <v>64</v>
      </c>
      <c r="C29" s="5" t="str">
        <f>IFERROR(INDEX(Tâches!$C$4:$C$18,MATCH(B29,Tâches!$A$4:$A$18,0)),"")</f>
        <v>Envoyer 500 DH à sa mère</v>
      </c>
      <c r="D29" s="17"/>
      <c r="E29" s="17"/>
      <c r="F29" s="16">
        <f>IFERROR(INDEX(Tâches!$F$4:$F$18,MATCH(B29,Tâches!$A$4:$A$18,0)),"")</f>
        <v>120</v>
      </c>
      <c r="G29" s="15" t="str">
        <f>IF(OR(E29="",F29="",F29=0),"",IF(E29&lt;=F29,"Oui","Non"))</f>
        <v/>
      </c>
      <c r="H29" s="17"/>
      <c r="I29" s="14"/>
      <c r="J29" s="14"/>
    </row>
    <row r="30" spans="1:10" ht="25" x14ac:dyDescent="0.25">
      <c r="A30" s="13" t="s">
        <v>148</v>
      </c>
      <c r="B30" s="13" t="s">
        <v>70</v>
      </c>
      <c r="C30" s="5" t="str">
        <f>IFERROR(INDEX(Tâches!$C$4:$C$18,MATCH(B30,Tâches!$A$4:$A$18,0)),"")</f>
        <v>Comprendre les frais</v>
      </c>
      <c r="D30" s="17"/>
      <c r="E30" s="17"/>
      <c r="F30" s="16">
        <f>IFERROR(INDEX(Tâches!$F$4:$F$18,MATCH(B30,Tâches!$A$4:$A$18,0)),"")</f>
        <v>30</v>
      </c>
      <c r="G30" s="15" t="str">
        <f>IF(OR(E30="",F30="",F30=0),"",IF(E30&lt;=F30,"Oui","Non"))</f>
        <v/>
      </c>
      <c r="H30" s="17"/>
      <c r="I30" s="14"/>
      <c r="J30" s="14"/>
    </row>
    <row r="31" spans="1:10" ht="25" x14ac:dyDescent="0.25">
      <c r="A31" s="13" t="s">
        <v>148</v>
      </c>
      <c r="B31" s="13" t="s">
        <v>76</v>
      </c>
      <c r="C31" s="5" t="str">
        <f>IFERROR(INDEX(Tâches!$C$4:$C$18,MATCH(B31,Tâches!$A$4:$A$18,0)),"")</f>
        <v>Trouver où déposer</v>
      </c>
      <c r="D31" s="17"/>
      <c r="E31" s="17"/>
      <c r="F31" s="16">
        <f>IFERROR(INDEX(Tâches!$F$4:$F$18,MATCH(B31,Tâches!$A$4:$A$18,0)),"")</f>
        <v>60</v>
      </c>
      <c r="G31" s="15" t="str">
        <f>IF(OR(E31="",F31="",F31=0),"",IF(E31&lt;=F31,"Oui","Non"))</f>
        <v/>
      </c>
      <c r="H31" s="17"/>
      <c r="I31" s="14"/>
      <c r="J31" s="14"/>
    </row>
    <row r="32" spans="1:10" ht="25" x14ac:dyDescent="0.25">
      <c r="A32" s="13" t="s">
        <v>148</v>
      </c>
      <c r="B32" s="13" t="s">
        <v>82</v>
      </c>
      <c r="C32" s="5" t="str">
        <f>IFERROR(INDEX(Tâches!$C$4:$C$18,MATCH(B32,Tâches!$A$4:$A$18,0)),"")</f>
        <v>Retirer 200 DH</v>
      </c>
      <c r="D32" s="17"/>
      <c r="E32" s="17"/>
      <c r="F32" s="16">
        <f>IFERROR(INDEX(Tâches!$F$4:$F$18,MATCH(B32,Tâches!$A$4:$A$18,0)),"")</f>
        <v>90</v>
      </c>
      <c r="G32" s="15" t="str">
        <f>IF(OR(E32="",F32="",F32=0),"",IF(E32&lt;=F32,"Oui","Non"))</f>
        <v/>
      </c>
      <c r="H32" s="17"/>
      <c r="I32" s="14"/>
      <c r="J32" s="14"/>
    </row>
    <row r="33" spans="1:10" ht="37.5" x14ac:dyDescent="0.25">
      <c r="A33" s="13" t="s">
        <v>148</v>
      </c>
      <c r="B33" s="13" t="s">
        <v>88</v>
      </c>
      <c r="C33" s="5" t="str">
        <f>IFERROR(INDEX(Tâches!$C$4:$C$18,MATCH(B33,Tâches!$A$4:$A$18,0)),"")</f>
        <v>Retrouver l'envoi dans l'historique</v>
      </c>
      <c r="D33" s="17"/>
      <c r="E33" s="17"/>
      <c r="F33" s="16">
        <f>IFERROR(INDEX(Tâches!$F$4:$F$18,MATCH(B33,Tâches!$A$4:$A$18,0)),"")</f>
        <v>45</v>
      </c>
      <c r="G33" s="15" t="str">
        <f>IF(OR(E33="",F33="",F33=0),"",IF(E33&lt;=F33,"Oui","Non"))</f>
        <v/>
      </c>
      <c r="H33" s="17"/>
      <c r="I33" s="14"/>
      <c r="J33" s="14"/>
    </row>
    <row r="34" spans="1:10" ht="50" x14ac:dyDescent="0.25">
      <c r="A34" s="13" t="s">
        <v>148</v>
      </c>
      <c r="B34" s="13" t="s">
        <v>93</v>
      </c>
      <c r="C34" s="5" t="str">
        <f>IFERROR(INDEX(Tâches!$C$4:$C$18,MATCH(B34,Tâches!$A$4:$A$18,0)),"")</f>
        <v>Haut-parleur (observation)</v>
      </c>
      <c r="D34" s="17"/>
      <c r="E34" s="17"/>
      <c r="F34" s="16">
        <f>IFERROR(INDEX(Tâches!$F$4:$F$18,MATCH(B34,Tâches!$A$4:$A$18,0)),"")</f>
        <v>0</v>
      </c>
      <c r="G34" s="15" t="str">
        <f>IF(OR(E34="",F34="",F34=0),"",IF(E34&lt;=F34,"Oui","Non"))</f>
        <v/>
      </c>
      <c r="H34" s="17"/>
      <c r="I34" s="14"/>
      <c r="J34" s="14"/>
    </row>
    <row r="35" spans="1:10" ht="63" thickBot="1" x14ac:dyDescent="0.3">
      <c r="A35" s="33" t="s">
        <v>148</v>
      </c>
      <c r="B35" s="33" t="s">
        <v>99</v>
      </c>
      <c r="C35" s="18" t="str">
        <f>IFERROR(INDEX(Tâches!$C$4:$C$18,MATCH(B35,Tâches!$A$4:$A$18,0)),"")</f>
        <v>Carte QR (C4, ou personne sans smartphone)</v>
      </c>
      <c r="D35" s="34"/>
      <c r="E35" s="34"/>
      <c r="F35" s="20">
        <f>IFERROR(INDEX(Tâches!$F$4:$F$18,MATCH(B35,Tâches!$A$4:$A$18,0)),"")</f>
        <v>60</v>
      </c>
      <c r="G35" s="19" t="str">
        <f>IF(OR(E35="",F35="",F35=0),"",IF(E35&lt;=F35,"Oui","Non"))</f>
        <v/>
      </c>
      <c r="H35" s="34"/>
      <c r="I35" s="35"/>
      <c r="J35" s="35"/>
    </row>
    <row r="36" spans="1:10" ht="25" x14ac:dyDescent="0.25">
      <c r="A36" s="27" t="s">
        <v>149</v>
      </c>
      <c r="B36" s="27" t="s">
        <v>45</v>
      </c>
      <c r="C36" s="28" t="str">
        <f>IFERROR(INDEX(Tâches!$C$4:$C$18,MATCH(B36,Tâches!$A$4:$A$18,0)),"")</f>
        <v>Choisir la langue</v>
      </c>
      <c r="D36" s="29"/>
      <c r="E36" s="29"/>
      <c r="F36" s="30">
        <f>IFERROR(INDEX(Tâches!$F$4:$F$18,MATCH(B36,Tâches!$A$4:$A$18,0)),"")</f>
        <v>30</v>
      </c>
      <c r="G36" s="31" t="str">
        <f>IF(OR(E36="",F36="",F36=0),"",IF(E36&lt;=F36,"Oui","Non"))</f>
        <v/>
      </c>
      <c r="H36" s="29"/>
      <c r="I36" s="32"/>
      <c r="J36" s="32"/>
    </row>
    <row r="37" spans="1:10" ht="37.5" x14ac:dyDescent="0.25">
      <c r="A37" s="21" t="s">
        <v>149</v>
      </c>
      <c r="B37" s="21" t="s">
        <v>52</v>
      </c>
      <c r="C37" s="22" t="str">
        <f>IFERROR(INDEX(Tâches!$C$4:$C$18,MATCH(B37,Tâches!$A$4:$A$18,0)),"")</f>
        <v>S'inscrire (données fictives)</v>
      </c>
      <c r="D37" s="23"/>
      <c r="E37" s="23"/>
      <c r="F37" s="24">
        <f>IFERROR(INDEX(Tâches!$F$4:$F$18,MATCH(B37,Tâches!$A$4:$A$18,0)),"")</f>
        <v>180</v>
      </c>
      <c r="G37" s="25" t="str">
        <f>IF(OR(E37="",F37="",F37=0),"",IF(E37&lt;=F37,"Oui","Non"))</f>
        <v/>
      </c>
      <c r="H37" s="23"/>
      <c r="I37" s="26"/>
      <c r="J37" s="26"/>
    </row>
    <row r="38" spans="1:10" ht="37.5" x14ac:dyDescent="0.25">
      <c r="A38" s="13" t="s">
        <v>149</v>
      </c>
      <c r="B38" s="13" t="s">
        <v>58</v>
      </c>
      <c r="C38" s="5" t="str">
        <f>IFERROR(INDEX(Tâches!$C$4:$C$18,MATCH(B38,Tâches!$A$4:$A$18,0)),"")</f>
        <v>Voir puis cacher son solde</v>
      </c>
      <c r="D38" s="17"/>
      <c r="E38" s="17"/>
      <c r="F38" s="16">
        <f>IFERROR(INDEX(Tâches!$F$4:$F$18,MATCH(B38,Tâches!$A$4:$A$18,0)),"")</f>
        <v>30</v>
      </c>
      <c r="G38" s="15" t="str">
        <f>IF(OR(E38="",F38="",F38=0),"",IF(E38&lt;=F38,"Oui","Non"))</f>
        <v/>
      </c>
      <c r="H38" s="17"/>
      <c r="I38" s="14"/>
      <c r="J38" s="14"/>
    </row>
    <row r="39" spans="1:10" ht="37.5" x14ac:dyDescent="0.25">
      <c r="A39" s="13" t="s">
        <v>149</v>
      </c>
      <c r="B39" s="13" t="s">
        <v>64</v>
      </c>
      <c r="C39" s="5" t="str">
        <f>IFERROR(INDEX(Tâches!$C$4:$C$18,MATCH(B39,Tâches!$A$4:$A$18,0)),"")</f>
        <v>Envoyer 500 DH à sa mère</v>
      </c>
      <c r="D39" s="17"/>
      <c r="E39" s="17"/>
      <c r="F39" s="16">
        <f>IFERROR(INDEX(Tâches!$F$4:$F$18,MATCH(B39,Tâches!$A$4:$A$18,0)),"")</f>
        <v>120</v>
      </c>
      <c r="G39" s="15" t="str">
        <f>IF(OR(E39="",F39="",F39=0),"",IF(E39&lt;=F39,"Oui","Non"))</f>
        <v/>
      </c>
      <c r="H39" s="17"/>
      <c r="I39" s="14"/>
      <c r="J39" s="14"/>
    </row>
    <row r="40" spans="1:10" ht="25" x14ac:dyDescent="0.25">
      <c r="A40" s="13" t="s">
        <v>149</v>
      </c>
      <c r="B40" s="13" t="s">
        <v>70</v>
      </c>
      <c r="C40" s="5" t="str">
        <f>IFERROR(INDEX(Tâches!$C$4:$C$18,MATCH(B40,Tâches!$A$4:$A$18,0)),"")</f>
        <v>Comprendre les frais</v>
      </c>
      <c r="D40" s="17"/>
      <c r="E40" s="17"/>
      <c r="F40" s="16">
        <f>IFERROR(INDEX(Tâches!$F$4:$F$18,MATCH(B40,Tâches!$A$4:$A$18,0)),"")</f>
        <v>30</v>
      </c>
      <c r="G40" s="15" t="str">
        <f>IF(OR(E40="",F40="",F40=0),"",IF(E40&lt;=F40,"Oui","Non"))</f>
        <v/>
      </c>
      <c r="H40" s="17"/>
      <c r="I40" s="14"/>
      <c r="J40" s="14"/>
    </row>
    <row r="41" spans="1:10" ht="25" x14ac:dyDescent="0.25">
      <c r="A41" s="13" t="s">
        <v>149</v>
      </c>
      <c r="B41" s="13" t="s">
        <v>76</v>
      </c>
      <c r="C41" s="5" t="str">
        <f>IFERROR(INDEX(Tâches!$C$4:$C$18,MATCH(B41,Tâches!$A$4:$A$18,0)),"")</f>
        <v>Trouver où déposer</v>
      </c>
      <c r="D41" s="17"/>
      <c r="E41" s="17"/>
      <c r="F41" s="16">
        <f>IFERROR(INDEX(Tâches!$F$4:$F$18,MATCH(B41,Tâches!$A$4:$A$18,0)),"")</f>
        <v>60</v>
      </c>
      <c r="G41" s="15" t="str">
        <f>IF(OR(E41="",F41="",F41=0),"",IF(E41&lt;=F41,"Oui","Non"))</f>
        <v/>
      </c>
      <c r="H41" s="17"/>
      <c r="I41" s="14"/>
      <c r="J41" s="14"/>
    </row>
    <row r="42" spans="1:10" ht="25" x14ac:dyDescent="0.25">
      <c r="A42" s="13" t="s">
        <v>149</v>
      </c>
      <c r="B42" s="13" t="s">
        <v>82</v>
      </c>
      <c r="C42" s="5" t="str">
        <f>IFERROR(INDEX(Tâches!$C$4:$C$18,MATCH(B42,Tâches!$A$4:$A$18,0)),"")</f>
        <v>Retirer 200 DH</v>
      </c>
      <c r="D42" s="17"/>
      <c r="E42" s="17"/>
      <c r="F42" s="16">
        <f>IFERROR(INDEX(Tâches!$F$4:$F$18,MATCH(B42,Tâches!$A$4:$A$18,0)),"")</f>
        <v>90</v>
      </c>
      <c r="G42" s="15" t="str">
        <f>IF(OR(E42="",F42="",F42=0),"",IF(E42&lt;=F42,"Oui","Non"))</f>
        <v/>
      </c>
      <c r="H42" s="17"/>
      <c r="I42" s="14"/>
      <c r="J42" s="14"/>
    </row>
    <row r="43" spans="1:10" ht="37.5" x14ac:dyDescent="0.25">
      <c r="A43" s="13" t="s">
        <v>149</v>
      </c>
      <c r="B43" s="13" t="s">
        <v>88</v>
      </c>
      <c r="C43" s="5" t="str">
        <f>IFERROR(INDEX(Tâches!$C$4:$C$18,MATCH(B43,Tâches!$A$4:$A$18,0)),"")</f>
        <v>Retrouver l'envoi dans l'historique</v>
      </c>
      <c r="D43" s="17"/>
      <c r="E43" s="17"/>
      <c r="F43" s="16">
        <f>IFERROR(INDEX(Tâches!$F$4:$F$18,MATCH(B43,Tâches!$A$4:$A$18,0)),"")</f>
        <v>45</v>
      </c>
      <c r="G43" s="15" t="str">
        <f>IF(OR(E43="",F43="",F43=0),"",IF(E43&lt;=F43,"Oui","Non"))</f>
        <v/>
      </c>
      <c r="H43" s="17"/>
      <c r="I43" s="14"/>
      <c r="J43" s="14"/>
    </row>
    <row r="44" spans="1:10" ht="50" x14ac:dyDescent="0.25">
      <c r="A44" s="13" t="s">
        <v>149</v>
      </c>
      <c r="B44" s="13" t="s">
        <v>93</v>
      </c>
      <c r="C44" s="5" t="str">
        <f>IFERROR(INDEX(Tâches!$C$4:$C$18,MATCH(B44,Tâches!$A$4:$A$18,0)),"")</f>
        <v>Haut-parleur (observation)</v>
      </c>
      <c r="D44" s="17"/>
      <c r="E44" s="17"/>
      <c r="F44" s="16">
        <f>IFERROR(INDEX(Tâches!$F$4:$F$18,MATCH(B44,Tâches!$A$4:$A$18,0)),"")</f>
        <v>0</v>
      </c>
      <c r="G44" s="15" t="str">
        <f>IF(OR(E44="",F44="",F44=0),"",IF(E44&lt;=F44,"Oui","Non"))</f>
        <v/>
      </c>
      <c r="H44" s="17"/>
      <c r="I44" s="14"/>
      <c r="J44" s="14"/>
    </row>
    <row r="45" spans="1:10" ht="63" thickBot="1" x14ac:dyDescent="0.3">
      <c r="A45" s="33" t="s">
        <v>149</v>
      </c>
      <c r="B45" s="33" t="s">
        <v>99</v>
      </c>
      <c r="C45" s="18" t="str">
        <f>IFERROR(INDEX(Tâches!$C$4:$C$18,MATCH(B45,Tâches!$A$4:$A$18,0)),"")</f>
        <v>Carte QR (C4, ou personne sans smartphone)</v>
      </c>
      <c r="D45" s="34"/>
      <c r="E45" s="34"/>
      <c r="F45" s="20">
        <f>IFERROR(INDEX(Tâches!$F$4:$F$18,MATCH(B45,Tâches!$A$4:$A$18,0)),"")</f>
        <v>60</v>
      </c>
      <c r="G45" s="19" t="str">
        <f>IF(OR(E45="",F45="",F45=0),"",IF(E45&lt;=F45,"Oui","Non"))</f>
        <v/>
      </c>
      <c r="H45" s="34"/>
      <c r="I45" s="35"/>
      <c r="J45" s="35"/>
    </row>
    <row r="46" spans="1:10" ht="25" x14ac:dyDescent="0.25">
      <c r="A46" s="27" t="s">
        <v>150</v>
      </c>
      <c r="B46" s="27" t="s">
        <v>45</v>
      </c>
      <c r="C46" s="28" t="str">
        <f>IFERROR(INDEX(Tâches!$C$4:$C$18,MATCH(B46,Tâches!$A$4:$A$18,0)),"")</f>
        <v>Choisir la langue</v>
      </c>
      <c r="D46" s="29"/>
      <c r="E46" s="29"/>
      <c r="F46" s="30">
        <f>IFERROR(INDEX(Tâches!$F$4:$F$18,MATCH(B46,Tâches!$A$4:$A$18,0)),"")</f>
        <v>30</v>
      </c>
      <c r="G46" s="31" t="str">
        <f>IF(OR(E46="",F46="",F46=0),"",IF(E46&lt;=F46,"Oui","Non"))</f>
        <v/>
      </c>
      <c r="H46" s="29"/>
      <c r="I46" s="32"/>
      <c r="J46" s="32"/>
    </row>
    <row r="47" spans="1:10" ht="37.5" x14ac:dyDescent="0.25">
      <c r="A47" s="21" t="s">
        <v>150</v>
      </c>
      <c r="B47" s="21" t="s">
        <v>52</v>
      </c>
      <c r="C47" s="22" t="str">
        <f>IFERROR(INDEX(Tâches!$C$4:$C$18,MATCH(B47,Tâches!$A$4:$A$18,0)),"")</f>
        <v>S'inscrire (données fictives)</v>
      </c>
      <c r="D47" s="23"/>
      <c r="E47" s="23"/>
      <c r="F47" s="24">
        <f>IFERROR(INDEX(Tâches!$F$4:$F$18,MATCH(B47,Tâches!$A$4:$A$18,0)),"")</f>
        <v>180</v>
      </c>
      <c r="G47" s="25" t="str">
        <f>IF(OR(E47="",F47="",F47=0),"",IF(E47&lt;=F47,"Oui","Non"))</f>
        <v/>
      </c>
      <c r="H47" s="23"/>
      <c r="I47" s="26"/>
      <c r="J47" s="26"/>
    </row>
    <row r="48" spans="1:10" ht="37.5" x14ac:dyDescent="0.25">
      <c r="A48" s="13" t="s">
        <v>150</v>
      </c>
      <c r="B48" s="13" t="s">
        <v>58</v>
      </c>
      <c r="C48" s="5" t="str">
        <f>IFERROR(INDEX(Tâches!$C$4:$C$18,MATCH(B48,Tâches!$A$4:$A$18,0)),"")</f>
        <v>Voir puis cacher son solde</v>
      </c>
      <c r="D48" s="17"/>
      <c r="E48" s="17"/>
      <c r="F48" s="16">
        <f>IFERROR(INDEX(Tâches!$F$4:$F$18,MATCH(B48,Tâches!$A$4:$A$18,0)),"")</f>
        <v>30</v>
      </c>
      <c r="G48" s="15" t="str">
        <f>IF(OR(E48="",F48="",F48=0),"",IF(E48&lt;=F48,"Oui","Non"))</f>
        <v/>
      </c>
      <c r="H48" s="17"/>
      <c r="I48" s="14"/>
      <c r="J48" s="14"/>
    </row>
    <row r="49" spans="1:10" ht="37.5" x14ac:dyDescent="0.25">
      <c r="A49" s="13" t="s">
        <v>150</v>
      </c>
      <c r="B49" s="13" t="s">
        <v>64</v>
      </c>
      <c r="C49" s="5" t="str">
        <f>IFERROR(INDEX(Tâches!$C$4:$C$18,MATCH(B49,Tâches!$A$4:$A$18,0)),"")</f>
        <v>Envoyer 500 DH à sa mère</v>
      </c>
      <c r="D49" s="17"/>
      <c r="E49" s="17"/>
      <c r="F49" s="16">
        <f>IFERROR(INDEX(Tâches!$F$4:$F$18,MATCH(B49,Tâches!$A$4:$A$18,0)),"")</f>
        <v>120</v>
      </c>
      <c r="G49" s="15" t="str">
        <f>IF(OR(E49="",F49="",F49=0),"",IF(E49&lt;=F49,"Oui","Non"))</f>
        <v/>
      </c>
      <c r="H49" s="17"/>
      <c r="I49" s="14"/>
      <c r="J49" s="14"/>
    </row>
    <row r="50" spans="1:10" ht="25" x14ac:dyDescent="0.25">
      <c r="A50" s="13" t="s">
        <v>150</v>
      </c>
      <c r="B50" s="13" t="s">
        <v>70</v>
      </c>
      <c r="C50" s="5" t="str">
        <f>IFERROR(INDEX(Tâches!$C$4:$C$18,MATCH(B50,Tâches!$A$4:$A$18,0)),"")</f>
        <v>Comprendre les frais</v>
      </c>
      <c r="D50" s="17"/>
      <c r="E50" s="17"/>
      <c r="F50" s="16">
        <f>IFERROR(INDEX(Tâches!$F$4:$F$18,MATCH(B50,Tâches!$A$4:$A$18,0)),"")</f>
        <v>30</v>
      </c>
      <c r="G50" s="15" t="str">
        <f>IF(OR(E50="",F50="",F50=0),"",IF(E50&lt;=F50,"Oui","Non"))</f>
        <v/>
      </c>
      <c r="H50" s="17"/>
      <c r="I50" s="14"/>
      <c r="J50" s="14"/>
    </row>
    <row r="51" spans="1:10" ht="25" x14ac:dyDescent="0.25">
      <c r="A51" s="13" t="s">
        <v>150</v>
      </c>
      <c r="B51" s="13" t="s">
        <v>76</v>
      </c>
      <c r="C51" s="5" t="str">
        <f>IFERROR(INDEX(Tâches!$C$4:$C$18,MATCH(B51,Tâches!$A$4:$A$18,0)),"")</f>
        <v>Trouver où déposer</v>
      </c>
      <c r="D51" s="17"/>
      <c r="E51" s="17"/>
      <c r="F51" s="16">
        <f>IFERROR(INDEX(Tâches!$F$4:$F$18,MATCH(B51,Tâches!$A$4:$A$18,0)),"")</f>
        <v>60</v>
      </c>
      <c r="G51" s="15" t="str">
        <f>IF(OR(E51="",F51="",F51=0),"",IF(E51&lt;=F51,"Oui","Non"))</f>
        <v/>
      </c>
      <c r="H51" s="17"/>
      <c r="I51" s="14"/>
      <c r="J51" s="14"/>
    </row>
    <row r="52" spans="1:10" ht="25" x14ac:dyDescent="0.25">
      <c r="A52" s="13" t="s">
        <v>150</v>
      </c>
      <c r="B52" s="13" t="s">
        <v>82</v>
      </c>
      <c r="C52" s="5" t="str">
        <f>IFERROR(INDEX(Tâches!$C$4:$C$18,MATCH(B52,Tâches!$A$4:$A$18,0)),"")</f>
        <v>Retirer 200 DH</v>
      </c>
      <c r="D52" s="17"/>
      <c r="E52" s="17"/>
      <c r="F52" s="16">
        <f>IFERROR(INDEX(Tâches!$F$4:$F$18,MATCH(B52,Tâches!$A$4:$A$18,0)),"")</f>
        <v>90</v>
      </c>
      <c r="G52" s="15" t="str">
        <f>IF(OR(E52="",F52="",F52=0),"",IF(E52&lt;=F52,"Oui","Non"))</f>
        <v/>
      </c>
      <c r="H52" s="17"/>
      <c r="I52" s="14"/>
      <c r="J52" s="14"/>
    </row>
    <row r="53" spans="1:10" ht="37.5" x14ac:dyDescent="0.25">
      <c r="A53" s="13" t="s">
        <v>150</v>
      </c>
      <c r="B53" s="13" t="s">
        <v>88</v>
      </c>
      <c r="C53" s="5" t="str">
        <f>IFERROR(INDEX(Tâches!$C$4:$C$18,MATCH(B53,Tâches!$A$4:$A$18,0)),"")</f>
        <v>Retrouver l'envoi dans l'historique</v>
      </c>
      <c r="D53" s="17"/>
      <c r="E53" s="17"/>
      <c r="F53" s="16">
        <f>IFERROR(INDEX(Tâches!$F$4:$F$18,MATCH(B53,Tâches!$A$4:$A$18,0)),"")</f>
        <v>45</v>
      </c>
      <c r="G53" s="15" t="str">
        <f>IF(OR(E53="",F53="",F53=0),"",IF(E53&lt;=F53,"Oui","Non"))</f>
        <v/>
      </c>
      <c r="H53" s="17"/>
      <c r="I53" s="14"/>
      <c r="J53" s="14"/>
    </row>
    <row r="54" spans="1:10" ht="50" x14ac:dyDescent="0.25">
      <c r="A54" s="13" t="s">
        <v>150</v>
      </c>
      <c r="B54" s="13" t="s">
        <v>93</v>
      </c>
      <c r="C54" s="5" t="str">
        <f>IFERROR(INDEX(Tâches!$C$4:$C$18,MATCH(B54,Tâches!$A$4:$A$18,0)),"")</f>
        <v>Haut-parleur (observation)</v>
      </c>
      <c r="D54" s="17"/>
      <c r="E54" s="17"/>
      <c r="F54" s="16">
        <f>IFERROR(INDEX(Tâches!$F$4:$F$18,MATCH(B54,Tâches!$A$4:$A$18,0)),"")</f>
        <v>0</v>
      </c>
      <c r="G54" s="15" t="str">
        <f>IF(OR(E54="",F54="",F54=0),"",IF(E54&lt;=F54,"Oui","Non"))</f>
        <v/>
      </c>
      <c r="H54" s="17"/>
      <c r="I54" s="14"/>
      <c r="J54" s="14"/>
    </row>
    <row r="55" spans="1:10" ht="62.5" x14ac:dyDescent="0.25">
      <c r="A55" s="13" t="s">
        <v>150</v>
      </c>
      <c r="B55" s="13" t="s">
        <v>99</v>
      </c>
      <c r="C55" s="5" t="str">
        <f>IFERROR(INDEX(Tâches!$C$4:$C$18,MATCH(B55,Tâches!$A$4:$A$18,0)),"")</f>
        <v>Carte QR (C4, ou personne sans smartphone)</v>
      </c>
      <c r="D55" s="17"/>
      <c r="E55" s="17"/>
      <c r="F55" s="16">
        <f>IFERROR(INDEX(Tâches!$F$4:$F$18,MATCH(B55,Tâches!$A$4:$A$18,0)),"")</f>
        <v>60</v>
      </c>
      <c r="G55" s="15" t="str">
        <f>IF(OR(E55="",F55="",F55=0),"",IF(E55&lt;=F55,"Oui","Non"))</f>
        <v/>
      </c>
      <c r="H55" s="17"/>
      <c r="I55" s="14"/>
      <c r="J55" s="1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4CB55D3-7DD6-4386-B190-B9DA3A1CB290}">
          <x14:formula1>
            <xm:f>Listes!$A$2:$A$4</xm:f>
          </x14:formula1>
          <xm:sqref>D5:D55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8551A-3D4D-4F06-9FD1-F5C37EFD2E07}">
  <dimension ref="A1:J30"/>
  <sheetViews>
    <sheetView workbookViewId="0">
      <pane ySplit="4" topLeftCell="A5" activePane="bottomLeft" state="frozenSplit"/>
      <selection pane="bottomLeft"/>
    </sheetView>
  </sheetViews>
  <sheetFormatPr baseColWidth="10" defaultRowHeight="12.5" x14ac:dyDescent="0.25"/>
  <cols>
    <col min="1" max="1" width="11.6328125" customWidth="1"/>
    <col min="2" max="2" width="9.6328125" customWidth="1"/>
    <col min="3" max="3" width="34.6328125" customWidth="1"/>
    <col min="4" max="4" width="12.6328125" customWidth="1"/>
    <col min="5" max="5" width="10.6328125" customWidth="1"/>
    <col min="6" max="6" width="9.6328125" customWidth="1"/>
    <col min="7" max="7" width="11.6328125" customWidth="1"/>
    <col min="8" max="8" width="10.6328125" customWidth="1"/>
    <col min="9" max="9" width="26.6328125" customWidth="1"/>
    <col min="10" max="10" width="48.6328125" customWidth="1"/>
  </cols>
  <sheetData>
    <row r="1" spans="1:10" ht="18" x14ac:dyDescent="0.4">
      <c r="A1" s="2" t="s">
        <v>153</v>
      </c>
    </row>
    <row r="2" spans="1:10" ht="13" x14ac:dyDescent="0.3">
      <c r="A2" s="3" t="s">
        <v>136</v>
      </c>
    </row>
    <row r="4" spans="1:10" ht="34" customHeight="1" x14ac:dyDescent="0.25">
      <c r="A4" s="4" t="s">
        <v>137</v>
      </c>
      <c r="B4" s="4" t="s">
        <v>138</v>
      </c>
      <c r="C4" s="4" t="s">
        <v>39</v>
      </c>
      <c r="D4" s="4" t="s">
        <v>139</v>
      </c>
      <c r="E4" s="4" t="s">
        <v>140</v>
      </c>
      <c r="F4" s="4" t="s">
        <v>42</v>
      </c>
      <c r="G4" s="4" t="s">
        <v>141</v>
      </c>
      <c r="H4" s="4" t="s">
        <v>142</v>
      </c>
      <c r="I4" s="4" t="s">
        <v>143</v>
      </c>
      <c r="J4" s="4" t="s">
        <v>144</v>
      </c>
    </row>
    <row r="5" spans="1:10" ht="13.5" thickBot="1" x14ac:dyDescent="0.3">
      <c r="A5" s="36" t="s">
        <v>145</v>
      </c>
      <c r="B5" s="36" t="s">
        <v>118</v>
      </c>
      <c r="C5" s="36" t="str">
        <f>IFERROR(INDEX(Tâches!$C$4:$C$18,MATCH(B5,Tâches!$A$4:$A$18,0)),"")</f>
        <v>Payer un retrait de 200 DH</v>
      </c>
      <c r="D5" s="37">
        <v>2</v>
      </c>
      <c r="E5" s="37">
        <v>70</v>
      </c>
      <c r="F5" s="38">
        <f>IFERROR(INDEX(Tâches!$F$4:$F$18,MATCH(B5,Tâches!$A$4:$A$18,0)),"")</f>
        <v>90</v>
      </c>
      <c r="G5" s="37" t="str">
        <f>IF(OR(E5="",F5="",F5=0),"",IF(E5&lt;=F5,"Oui","Non"))</f>
        <v>Oui</v>
      </c>
      <c r="H5" s="37">
        <v>0</v>
      </c>
      <c r="I5" s="36" t="s">
        <v>159</v>
      </c>
      <c r="J5" s="36" t="s">
        <v>160</v>
      </c>
    </row>
    <row r="6" spans="1:10" ht="37.5" x14ac:dyDescent="0.25">
      <c r="A6" s="27" t="s">
        <v>154</v>
      </c>
      <c r="B6" s="27" t="s">
        <v>105</v>
      </c>
      <c r="C6" s="28" t="str">
        <f>IFERROR(INDEX(Tâches!$C$4:$C$18,MATCH(B6,Tâches!$A$4:$A$18,0)),"")</f>
        <v>Lire l'accueil agent</v>
      </c>
      <c r="D6" s="29"/>
      <c r="E6" s="29"/>
      <c r="F6" s="30">
        <f>IFERROR(INDEX(Tâches!$F$4:$F$18,MATCH(B6,Tâches!$A$4:$A$18,0)),"")</f>
        <v>45</v>
      </c>
      <c r="G6" s="31" t="str">
        <f>IF(OR(E6="",F6="",F6=0),"",IF(E6&lt;=F6,"Oui","Non"))</f>
        <v/>
      </c>
      <c r="H6" s="29"/>
      <c r="I6" s="32"/>
      <c r="J6" s="32"/>
    </row>
    <row r="7" spans="1:10" x14ac:dyDescent="0.25">
      <c r="A7" s="21" t="s">
        <v>154</v>
      </c>
      <c r="B7" s="21" t="s">
        <v>112</v>
      </c>
      <c r="C7" s="22" t="str">
        <f>IFERROR(INDEX(Tâches!$C$4:$C$18,MATCH(B7,Tâches!$A$4:$A$18,0)),"")</f>
        <v>Encaisser un dépôt de 300 DH</v>
      </c>
      <c r="D7" s="23"/>
      <c r="E7" s="23"/>
      <c r="F7" s="24">
        <f>IFERROR(INDEX(Tâches!$F$4:$F$18,MATCH(B7,Tâches!$A$4:$A$18,0)),"")</f>
        <v>90</v>
      </c>
      <c r="G7" s="25" t="str">
        <f>IF(OR(E7="",F7="",F7=0),"",IF(E7&lt;=F7,"Oui","Non"))</f>
        <v/>
      </c>
      <c r="H7" s="23"/>
      <c r="I7" s="26"/>
      <c r="J7" s="26"/>
    </row>
    <row r="8" spans="1:10" ht="37.5" x14ac:dyDescent="0.25">
      <c r="A8" s="13" t="s">
        <v>154</v>
      </c>
      <c r="B8" s="13" t="s">
        <v>118</v>
      </c>
      <c r="C8" s="5" t="str">
        <f>IFERROR(INDEX(Tâches!$C$4:$C$18,MATCH(B8,Tâches!$A$4:$A$18,0)),"")</f>
        <v>Payer un retrait de 200 DH</v>
      </c>
      <c r="D8" s="17"/>
      <c r="E8" s="17"/>
      <c r="F8" s="16">
        <f>IFERROR(INDEX(Tâches!$F$4:$F$18,MATCH(B8,Tâches!$A$4:$A$18,0)),"")</f>
        <v>90</v>
      </c>
      <c r="G8" s="15" t="str">
        <f>IF(OR(E8="",F8="",F8=0),"",IF(E8&lt;=F8,"Oui","Non"))</f>
        <v/>
      </c>
      <c r="H8" s="17"/>
      <c r="I8" s="14"/>
      <c r="J8" s="14"/>
    </row>
    <row r="9" spans="1:10" ht="37.5" x14ac:dyDescent="0.25">
      <c r="A9" s="13" t="s">
        <v>154</v>
      </c>
      <c r="B9" s="13" t="s">
        <v>124</v>
      </c>
      <c r="C9" s="5" t="str">
        <f>IFERROR(INDEX(Tâches!$C$4:$C$18,MATCH(B9,Tâches!$A$4:$A$18,0)),"")</f>
        <v>Retrait avec la carte QR</v>
      </c>
      <c r="D9" s="17"/>
      <c r="E9" s="17"/>
      <c r="F9" s="16">
        <f>IFERROR(INDEX(Tâches!$F$4:$F$18,MATCH(B9,Tâches!$A$4:$A$18,0)),"")</f>
        <v>90</v>
      </c>
      <c r="G9" s="15" t="str">
        <f>IF(OR(E9="",F9="",F9=0),"",IF(E9&lt;=F9,"Oui","Non"))</f>
        <v/>
      </c>
      <c r="H9" s="17"/>
      <c r="I9" s="14"/>
      <c r="J9" s="14"/>
    </row>
    <row r="10" spans="1:10" ht="25.5" thickBot="1" x14ac:dyDescent="0.3">
      <c r="A10" s="33" t="s">
        <v>154</v>
      </c>
      <c r="B10" s="33" t="s">
        <v>130</v>
      </c>
      <c r="C10" s="18" t="str">
        <f>IFERROR(INDEX(Tâches!$C$4:$C$18,MATCH(B10,Tâches!$A$4:$A$18,0)),"")</f>
        <v>Commissions du mois</v>
      </c>
      <c r="D10" s="34"/>
      <c r="E10" s="34"/>
      <c r="F10" s="20">
        <f>IFERROR(INDEX(Tâches!$F$4:$F$18,MATCH(B10,Tâches!$A$4:$A$18,0)),"")</f>
        <v>45</v>
      </c>
      <c r="G10" s="19" t="str">
        <f>IF(OR(E10="",F10="",F10=0),"",IF(E10&lt;=F10,"Oui","Non"))</f>
        <v/>
      </c>
      <c r="H10" s="34"/>
      <c r="I10" s="35"/>
      <c r="J10" s="35"/>
    </row>
    <row r="11" spans="1:10" ht="37.5" x14ac:dyDescent="0.25">
      <c r="A11" s="27" t="s">
        <v>155</v>
      </c>
      <c r="B11" s="27" t="s">
        <v>105</v>
      </c>
      <c r="C11" s="28" t="str">
        <f>IFERROR(INDEX(Tâches!$C$4:$C$18,MATCH(B11,Tâches!$A$4:$A$18,0)),"")</f>
        <v>Lire l'accueil agent</v>
      </c>
      <c r="D11" s="29"/>
      <c r="E11" s="29"/>
      <c r="F11" s="30">
        <f>IFERROR(INDEX(Tâches!$F$4:$F$18,MATCH(B11,Tâches!$A$4:$A$18,0)),"")</f>
        <v>45</v>
      </c>
      <c r="G11" s="31" t="str">
        <f>IF(OR(E11="",F11="",F11=0),"",IF(E11&lt;=F11,"Oui","Non"))</f>
        <v/>
      </c>
      <c r="H11" s="29"/>
      <c r="I11" s="32"/>
      <c r="J11" s="32"/>
    </row>
    <row r="12" spans="1:10" ht="37.5" x14ac:dyDescent="0.25">
      <c r="A12" s="21" t="s">
        <v>155</v>
      </c>
      <c r="B12" s="21" t="s">
        <v>112</v>
      </c>
      <c r="C12" s="22" t="str">
        <f>IFERROR(INDEX(Tâches!$C$4:$C$18,MATCH(B12,Tâches!$A$4:$A$18,0)),"")</f>
        <v>Encaisser un dépôt de 300 DH</v>
      </c>
      <c r="D12" s="23"/>
      <c r="E12" s="23"/>
      <c r="F12" s="24">
        <f>IFERROR(INDEX(Tâches!$F$4:$F$18,MATCH(B12,Tâches!$A$4:$A$18,0)),"")</f>
        <v>90</v>
      </c>
      <c r="G12" s="25" t="str">
        <f>IF(OR(E12="",F12="",F12=0),"",IF(E12&lt;=F12,"Oui","Non"))</f>
        <v/>
      </c>
      <c r="H12" s="23"/>
      <c r="I12" s="26"/>
      <c r="J12" s="26"/>
    </row>
    <row r="13" spans="1:10" ht="37.5" x14ac:dyDescent="0.25">
      <c r="A13" s="13" t="s">
        <v>155</v>
      </c>
      <c r="B13" s="13" t="s">
        <v>118</v>
      </c>
      <c r="C13" s="5" t="str">
        <f>IFERROR(INDEX(Tâches!$C$4:$C$18,MATCH(B13,Tâches!$A$4:$A$18,0)),"")</f>
        <v>Payer un retrait de 200 DH</v>
      </c>
      <c r="D13" s="17"/>
      <c r="E13" s="17"/>
      <c r="F13" s="16">
        <f>IFERROR(INDEX(Tâches!$F$4:$F$18,MATCH(B13,Tâches!$A$4:$A$18,0)),"")</f>
        <v>90</v>
      </c>
      <c r="G13" s="15" t="str">
        <f>IF(OR(E13="",F13="",F13=0),"",IF(E13&lt;=F13,"Oui","Non"))</f>
        <v/>
      </c>
      <c r="H13" s="17"/>
      <c r="I13" s="14"/>
      <c r="J13" s="14"/>
    </row>
    <row r="14" spans="1:10" ht="37.5" x14ac:dyDescent="0.25">
      <c r="A14" s="13" t="s">
        <v>155</v>
      </c>
      <c r="B14" s="13" t="s">
        <v>124</v>
      </c>
      <c r="C14" s="5" t="str">
        <f>IFERROR(INDEX(Tâches!$C$4:$C$18,MATCH(B14,Tâches!$A$4:$A$18,0)),"")</f>
        <v>Retrait avec la carte QR</v>
      </c>
      <c r="D14" s="17"/>
      <c r="E14" s="17"/>
      <c r="F14" s="16">
        <f>IFERROR(INDEX(Tâches!$F$4:$F$18,MATCH(B14,Tâches!$A$4:$A$18,0)),"")</f>
        <v>90</v>
      </c>
      <c r="G14" s="15" t="str">
        <f>IF(OR(E14="",F14="",F14=0),"",IF(E14&lt;=F14,"Oui","Non"))</f>
        <v/>
      </c>
      <c r="H14" s="17"/>
      <c r="I14" s="14"/>
      <c r="J14" s="14"/>
    </row>
    <row r="15" spans="1:10" ht="25.5" thickBot="1" x14ac:dyDescent="0.3">
      <c r="A15" s="33" t="s">
        <v>155</v>
      </c>
      <c r="B15" s="33" t="s">
        <v>130</v>
      </c>
      <c r="C15" s="18" t="str">
        <f>IFERROR(INDEX(Tâches!$C$4:$C$18,MATCH(B15,Tâches!$A$4:$A$18,0)),"")</f>
        <v>Commissions du mois</v>
      </c>
      <c r="D15" s="34"/>
      <c r="E15" s="34"/>
      <c r="F15" s="20">
        <f>IFERROR(INDEX(Tâches!$F$4:$F$18,MATCH(B15,Tâches!$A$4:$A$18,0)),"")</f>
        <v>45</v>
      </c>
      <c r="G15" s="19" t="str">
        <f>IF(OR(E15="",F15="",F15=0),"",IF(E15&lt;=F15,"Oui","Non"))</f>
        <v/>
      </c>
      <c r="H15" s="34"/>
      <c r="I15" s="35"/>
      <c r="J15" s="35"/>
    </row>
    <row r="16" spans="1:10" ht="37.5" x14ac:dyDescent="0.25">
      <c r="A16" s="27" t="s">
        <v>156</v>
      </c>
      <c r="B16" s="27" t="s">
        <v>105</v>
      </c>
      <c r="C16" s="28" t="str">
        <f>IFERROR(INDEX(Tâches!$C$4:$C$18,MATCH(B16,Tâches!$A$4:$A$18,0)),"")</f>
        <v>Lire l'accueil agent</v>
      </c>
      <c r="D16" s="29"/>
      <c r="E16" s="29"/>
      <c r="F16" s="30">
        <f>IFERROR(INDEX(Tâches!$F$4:$F$18,MATCH(B16,Tâches!$A$4:$A$18,0)),"")</f>
        <v>45</v>
      </c>
      <c r="G16" s="31" t="str">
        <f>IF(OR(E16="",F16="",F16=0),"",IF(E16&lt;=F16,"Oui","Non"))</f>
        <v/>
      </c>
      <c r="H16" s="29"/>
      <c r="I16" s="32"/>
      <c r="J16" s="32"/>
    </row>
    <row r="17" spans="1:10" ht="37.5" x14ac:dyDescent="0.25">
      <c r="A17" s="21" t="s">
        <v>156</v>
      </c>
      <c r="B17" s="21" t="s">
        <v>112</v>
      </c>
      <c r="C17" s="22" t="str">
        <f>IFERROR(INDEX(Tâches!$C$4:$C$18,MATCH(B17,Tâches!$A$4:$A$18,0)),"")</f>
        <v>Encaisser un dépôt de 300 DH</v>
      </c>
      <c r="D17" s="23"/>
      <c r="E17" s="23"/>
      <c r="F17" s="24">
        <f>IFERROR(INDEX(Tâches!$F$4:$F$18,MATCH(B17,Tâches!$A$4:$A$18,0)),"")</f>
        <v>90</v>
      </c>
      <c r="G17" s="25" t="str">
        <f>IF(OR(E17="",F17="",F17=0),"",IF(E17&lt;=F17,"Oui","Non"))</f>
        <v/>
      </c>
      <c r="H17" s="23"/>
      <c r="I17" s="26"/>
      <c r="J17" s="26"/>
    </row>
    <row r="18" spans="1:10" ht="37.5" x14ac:dyDescent="0.25">
      <c r="A18" s="13" t="s">
        <v>156</v>
      </c>
      <c r="B18" s="13" t="s">
        <v>118</v>
      </c>
      <c r="C18" s="5" t="str">
        <f>IFERROR(INDEX(Tâches!$C$4:$C$18,MATCH(B18,Tâches!$A$4:$A$18,0)),"")</f>
        <v>Payer un retrait de 200 DH</v>
      </c>
      <c r="D18" s="17"/>
      <c r="E18" s="17"/>
      <c r="F18" s="16">
        <f>IFERROR(INDEX(Tâches!$F$4:$F$18,MATCH(B18,Tâches!$A$4:$A$18,0)),"")</f>
        <v>90</v>
      </c>
      <c r="G18" s="15" t="str">
        <f>IF(OR(E18="",F18="",F18=0),"",IF(E18&lt;=F18,"Oui","Non"))</f>
        <v/>
      </c>
      <c r="H18" s="17"/>
      <c r="I18" s="14"/>
      <c r="J18" s="14"/>
    </row>
    <row r="19" spans="1:10" ht="37.5" x14ac:dyDescent="0.25">
      <c r="A19" s="13" t="s">
        <v>156</v>
      </c>
      <c r="B19" s="13" t="s">
        <v>124</v>
      </c>
      <c r="C19" s="5" t="str">
        <f>IFERROR(INDEX(Tâches!$C$4:$C$18,MATCH(B19,Tâches!$A$4:$A$18,0)),"")</f>
        <v>Retrait avec la carte QR</v>
      </c>
      <c r="D19" s="17"/>
      <c r="E19" s="17"/>
      <c r="F19" s="16">
        <f>IFERROR(INDEX(Tâches!$F$4:$F$18,MATCH(B19,Tâches!$A$4:$A$18,0)),"")</f>
        <v>90</v>
      </c>
      <c r="G19" s="15" t="str">
        <f>IF(OR(E19="",F19="",F19=0),"",IF(E19&lt;=F19,"Oui","Non"))</f>
        <v/>
      </c>
      <c r="H19" s="17"/>
      <c r="I19" s="14"/>
      <c r="J19" s="14"/>
    </row>
    <row r="20" spans="1:10" ht="25.5" thickBot="1" x14ac:dyDescent="0.3">
      <c r="A20" s="33" t="s">
        <v>156</v>
      </c>
      <c r="B20" s="33" t="s">
        <v>130</v>
      </c>
      <c r="C20" s="18" t="str">
        <f>IFERROR(INDEX(Tâches!$C$4:$C$18,MATCH(B20,Tâches!$A$4:$A$18,0)),"")</f>
        <v>Commissions du mois</v>
      </c>
      <c r="D20" s="34"/>
      <c r="E20" s="34"/>
      <c r="F20" s="20">
        <f>IFERROR(INDEX(Tâches!$F$4:$F$18,MATCH(B20,Tâches!$A$4:$A$18,0)),"")</f>
        <v>45</v>
      </c>
      <c r="G20" s="19" t="str">
        <f>IF(OR(E20="",F20="",F20=0),"",IF(E20&lt;=F20,"Oui","Non"))</f>
        <v/>
      </c>
      <c r="H20" s="34"/>
      <c r="I20" s="35"/>
      <c r="J20" s="35"/>
    </row>
    <row r="21" spans="1:10" ht="37.5" x14ac:dyDescent="0.25">
      <c r="A21" s="27" t="s">
        <v>157</v>
      </c>
      <c r="B21" s="27" t="s">
        <v>105</v>
      </c>
      <c r="C21" s="28" t="str">
        <f>IFERROR(INDEX(Tâches!$C$4:$C$18,MATCH(B21,Tâches!$A$4:$A$18,0)),"")</f>
        <v>Lire l'accueil agent</v>
      </c>
      <c r="D21" s="29"/>
      <c r="E21" s="29"/>
      <c r="F21" s="30">
        <f>IFERROR(INDEX(Tâches!$F$4:$F$18,MATCH(B21,Tâches!$A$4:$A$18,0)),"")</f>
        <v>45</v>
      </c>
      <c r="G21" s="31" t="str">
        <f>IF(OR(E21="",F21="",F21=0),"",IF(E21&lt;=F21,"Oui","Non"))</f>
        <v/>
      </c>
      <c r="H21" s="29"/>
      <c r="I21" s="32"/>
      <c r="J21" s="32"/>
    </row>
    <row r="22" spans="1:10" ht="37.5" x14ac:dyDescent="0.25">
      <c r="A22" s="21" t="s">
        <v>157</v>
      </c>
      <c r="B22" s="21" t="s">
        <v>112</v>
      </c>
      <c r="C22" s="22" t="str">
        <f>IFERROR(INDEX(Tâches!$C$4:$C$18,MATCH(B22,Tâches!$A$4:$A$18,0)),"")</f>
        <v>Encaisser un dépôt de 300 DH</v>
      </c>
      <c r="D22" s="23"/>
      <c r="E22" s="23"/>
      <c r="F22" s="24">
        <f>IFERROR(INDEX(Tâches!$F$4:$F$18,MATCH(B22,Tâches!$A$4:$A$18,0)),"")</f>
        <v>90</v>
      </c>
      <c r="G22" s="25" t="str">
        <f>IF(OR(E22="",F22="",F22=0),"",IF(E22&lt;=F22,"Oui","Non"))</f>
        <v/>
      </c>
      <c r="H22" s="23"/>
      <c r="I22" s="26"/>
      <c r="J22" s="26"/>
    </row>
    <row r="23" spans="1:10" ht="37.5" x14ac:dyDescent="0.25">
      <c r="A23" s="13" t="s">
        <v>157</v>
      </c>
      <c r="B23" s="13" t="s">
        <v>118</v>
      </c>
      <c r="C23" s="5" t="str">
        <f>IFERROR(INDEX(Tâches!$C$4:$C$18,MATCH(B23,Tâches!$A$4:$A$18,0)),"")</f>
        <v>Payer un retrait de 200 DH</v>
      </c>
      <c r="D23" s="17"/>
      <c r="E23" s="17"/>
      <c r="F23" s="16">
        <f>IFERROR(INDEX(Tâches!$F$4:$F$18,MATCH(B23,Tâches!$A$4:$A$18,0)),"")</f>
        <v>90</v>
      </c>
      <c r="G23" s="15" t="str">
        <f>IF(OR(E23="",F23="",F23=0),"",IF(E23&lt;=F23,"Oui","Non"))</f>
        <v/>
      </c>
      <c r="H23" s="17"/>
      <c r="I23" s="14"/>
      <c r="J23" s="14"/>
    </row>
    <row r="24" spans="1:10" ht="37.5" x14ac:dyDescent="0.25">
      <c r="A24" s="13" t="s">
        <v>157</v>
      </c>
      <c r="B24" s="13" t="s">
        <v>124</v>
      </c>
      <c r="C24" s="5" t="str">
        <f>IFERROR(INDEX(Tâches!$C$4:$C$18,MATCH(B24,Tâches!$A$4:$A$18,0)),"")</f>
        <v>Retrait avec la carte QR</v>
      </c>
      <c r="D24" s="17"/>
      <c r="E24" s="17"/>
      <c r="F24" s="16">
        <f>IFERROR(INDEX(Tâches!$F$4:$F$18,MATCH(B24,Tâches!$A$4:$A$18,0)),"")</f>
        <v>90</v>
      </c>
      <c r="G24" s="15" t="str">
        <f>IF(OR(E24="",F24="",F24=0),"",IF(E24&lt;=F24,"Oui","Non"))</f>
        <v/>
      </c>
      <c r="H24" s="17"/>
      <c r="I24" s="14"/>
      <c r="J24" s="14"/>
    </row>
    <row r="25" spans="1:10" ht="25.5" thickBot="1" x14ac:dyDescent="0.3">
      <c r="A25" s="33" t="s">
        <v>157</v>
      </c>
      <c r="B25" s="33" t="s">
        <v>130</v>
      </c>
      <c r="C25" s="18" t="str">
        <f>IFERROR(INDEX(Tâches!$C$4:$C$18,MATCH(B25,Tâches!$A$4:$A$18,0)),"")</f>
        <v>Commissions du mois</v>
      </c>
      <c r="D25" s="34"/>
      <c r="E25" s="34"/>
      <c r="F25" s="20">
        <f>IFERROR(INDEX(Tâches!$F$4:$F$18,MATCH(B25,Tâches!$A$4:$A$18,0)),"")</f>
        <v>45</v>
      </c>
      <c r="G25" s="19" t="str">
        <f>IF(OR(E25="",F25="",F25=0),"",IF(E25&lt;=F25,"Oui","Non"))</f>
        <v/>
      </c>
      <c r="H25" s="34"/>
      <c r="I25" s="35"/>
      <c r="J25" s="35"/>
    </row>
    <row r="26" spans="1:10" ht="37.5" x14ac:dyDescent="0.25">
      <c r="A26" s="27" t="s">
        <v>158</v>
      </c>
      <c r="B26" s="27" t="s">
        <v>105</v>
      </c>
      <c r="C26" s="28" t="str">
        <f>IFERROR(INDEX(Tâches!$C$4:$C$18,MATCH(B26,Tâches!$A$4:$A$18,0)),"")</f>
        <v>Lire l'accueil agent</v>
      </c>
      <c r="D26" s="29"/>
      <c r="E26" s="29"/>
      <c r="F26" s="30">
        <f>IFERROR(INDEX(Tâches!$F$4:$F$18,MATCH(B26,Tâches!$A$4:$A$18,0)),"")</f>
        <v>45</v>
      </c>
      <c r="G26" s="31" t="str">
        <f>IF(OR(E26="",F26="",F26=0),"",IF(E26&lt;=F26,"Oui","Non"))</f>
        <v/>
      </c>
      <c r="H26" s="29"/>
      <c r="I26" s="32"/>
      <c r="J26" s="32"/>
    </row>
    <row r="27" spans="1:10" ht="37.5" x14ac:dyDescent="0.25">
      <c r="A27" s="21" t="s">
        <v>158</v>
      </c>
      <c r="B27" s="21" t="s">
        <v>112</v>
      </c>
      <c r="C27" s="22" t="str">
        <f>IFERROR(INDEX(Tâches!$C$4:$C$18,MATCH(B27,Tâches!$A$4:$A$18,0)),"")</f>
        <v>Encaisser un dépôt de 300 DH</v>
      </c>
      <c r="D27" s="23"/>
      <c r="E27" s="23"/>
      <c r="F27" s="24">
        <f>IFERROR(INDEX(Tâches!$F$4:$F$18,MATCH(B27,Tâches!$A$4:$A$18,0)),"")</f>
        <v>90</v>
      </c>
      <c r="G27" s="25" t="str">
        <f>IF(OR(E27="",F27="",F27=0),"",IF(E27&lt;=F27,"Oui","Non"))</f>
        <v/>
      </c>
      <c r="H27" s="23"/>
      <c r="I27" s="26"/>
      <c r="J27" s="26"/>
    </row>
    <row r="28" spans="1:10" ht="37.5" x14ac:dyDescent="0.25">
      <c r="A28" s="13" t="s">
        <v>158</v>
      </c>
      <c r="B28" s="13" t="s">
        <v>118</v>
      </c>
      <c r="C28" s="5" t="str">
        <f>IFERROR(INDEX(Tâches!$C$4:$C$18,MATCH(B28,Tâches!$A$4:$A$18,0)),"")</f>
        <v>Payer un retrait de 200 DH</v>
      </c>
      <c r="D28" s="17"/>
      <c r="E28" s="17"/>
      <c r="F28" s="16">
        <f>IFERROR(INDEX(Tâches!$F$4:$F$18,MATCH(B28,Tâches!$A$4:$A$18,0)),"")</f>
        <v>90</v>
      </c>
      <c r="G28" s="15" t="str">
        <f>IF(OR(E28="",F28="",F28=0),"",IF(E28&lt;=F28,"Oui","Non"))</f>
        <v/>
      </c>
      <c r="H28" s="17"/>
      <c r="I28" s="14"/>
      <c r="J28" s="14"/>
    </row>
    <row r="29" spans="1:10" ht="37.5" x14ac:dyDescent="0.25">
      <c r="A29" s="13" t="s">
        <v>158</v>
      </c>
      <c r="B29" s="13" t="s">
        <v>124</v>
      </c>
      <c r="C29" s="5" t="str">
        <f>IFERROR(INDEX(Tâches!$C$4:$C$18,MATCH(B29,Tâches!$A$4:$A$18,0)),"")</f>
        <v>Retrait avec la carte QR</v>
      </c>
      <c r="D29" s="17"/>
      <c r="E29" s="17"/>
      <c r="F29" s="16">
        <f>IFERROR(INDEX(Tâches!$F$4:$F$18,MATCH(B29,Tâches!$A$4:$A$18,0)),"")</f>
        <v>90</v>
      </c>
      <c r="G29" s="15" t="str">
        <f>IF(OR(E29="",F29="",F29=0),"",IF(E29&lt;=F29,"Oui","Non"))</f>
        <v/>
      </c>
      <c r="H29" s="17"/>
      <c r="I29" s="14"/>
      <c r="J29" s="14"/>
    </row>
    <row r="30" spans="1:10" ht="25" x14ac:dyDescent="0.25">
      <c r="A30" s="13" t="s">
        <v>158</v>
      </c>
      <c r="B30" s="13" t="s">
        <v>130</v>
      </c>
      <c r="C30" s="5" t="str">
        <f>IFERROR(INDEX(Tâches!$C$4:$C$18,MATCH(B30,Tâches!$A$4:$A$18,0)),"")</f>
        <v>Commissions du mois</v>
      </c>
      <c r="D30" s="17"/>
      <c r="E30" s="17"/>
      <c r="F30" s="16">
        <f>IFERROR(INDEX(Tâches!$F$4:$F$18,MATCH(B30,Tâches!$A$4:$A$18,0)),"")</f>
        <v>45</v>
      </c>
      <c r="G30" s="15" t="str">
        <f>IF(OR(E30="",F30="",F30=0),"",IF(E30&lt;=F30,"Oui","Non"))</f>
        <v/>
      </c>
      <c r="H30" s="17"/>
      <c r="I30" s="14"/>
      <c r="J30" s="1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AA56C61-B73F-41C8-8915-6962F2322D9A}">
          <x14:formula1>
            <xm:f>Listes!$A$2:$A$4</xm:f>
          </x14:formula1>
          <xm:sqref>D5:D30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AF29A-97ED-4B73-A034-6B2F14F9CF82}">
  <dimension ref="A1:J10"/>
  <sheetViews>
    <sheetView workbookViewId="0">
      <pane ySplit="4" topLeftCell="A5" activePane="bottomLeft" state="frozenSplit"/>
      <selection pane="bottomLeft"/>
    </sheetView>
  </sheetViews>
  <sheetFormatPr baseColWidth="10" defaultRowHeight="12.5" x14ac:dyDescent="0.25"/>
  <cols>
    <col min="1" max="1" width="9.6328125" customWidth="1"/>
    <col min="2" max="2" width="30.6328125" customWidth="1"/>
    <col min="3" max="3" width="14.6328125" customWidth="1"/>
    <col min="4" max="4" width="16.6328125" customWidth="1"/>
    <col min="5" max="5" width="14.6328125" customWidth="1"/>
    <col min="6" max="6" width="34.6328125" customWidth="1"/>
    <col min="7" max="7" width="12.6328125" customWidth="1"/>
    <col min="8" max="8" width="28.6328125" customWidth="1"/>
    <col min="9" max="9" width="13.6328125" customWidth="1"/>
    <col min="10" max="10" width="28.6328125" customWidth="1"/>
  </cols>
  <sheetData>
    <row r="1" spans="1:10" ht="18" x14ac:dyDescent="0.4">
      <c r="A1" s="2" t="s">
        <v>161</v>
      </c>
    </row>
    <row r="2" spans="1:10" ht="13" x14ac:dyDescent="0.3">
      <c r="A2" s="3" t="s">
        <v>162</v>
      </c>
    </row>
    <row r="4" spans="1:10" ht="34" customHeight="1" x14ac:dyDescent="0.25">
      <c r="A4" s="4" t="s">
        <v>163</v>
      </c>
      <c r="B4" s="4" t="s">
        <v>164</v>
      </c>
      <c r="C4" s="4" t="s">
        <v>165</v>
      </c>
      <c r="D4" s="4" t="s">
        <v>166</v>
      </c>
      <c r="E4" s="4" t="s">
        <v>167</v>
      </c>
      <c r="F4" s="4" t="s">
        <v>168</v>
      </c>
      <c r="G4" s="4" t="s">
        <v>169</v>
      </c>
      <c r="H4" s="4" t="s">
        <v>170</v>
      </c>
      <c r="I4" s="4" t="s">
        <v>171</v>
      </c>
      <c r="J4" s="4" t="s">
        <v>172</v>
      </c>
    </row>
    <row r="5" spans="1:10" ht="65" x14ac:dyDescent="0.25">
      <c r="A5" s="40" t="s">
        <v>145</v>
      </c>
      <c r="B5" s="40" t="s">
        <v>173</v>
      </c>
      <c r="C5" s="40">
        <v>20</v>
      </c>
      <c r="D5" s="40">
        <v>4</v>
      </c>
      <c r="E5" s="40" t="s">
        <v>7</v>
      </c>
      <c r="F5" s="40" t="s">
        <v>174</v>
      </c>
      <c r="G5" s="40">
        <v>3</v>
      </c>
      <c r="H5" s="40" t="s">
        <v>175</v>
      </c>
      <c r="I5" s="40" t="s">
        <v>2</v>
      </c>
      <c r="J5" s="40" t="s">
        <v>176</v>
      </c>
    </row>
    <row r="6" spans="1:10" ht="42" customHeight="1" x14ac:dyDescent="0.25">
      <c r="A6" s="13" t="s">
        <v>146</v>
      </c>
      <c r="B6" s="14"/>
      <c r="C6" s="14"/>
      <c r="D6" s="14"/>
      <c r="E6" s="14"/>
      <c r="F6" s="14"/>
      <c r="G6" s="14"/>
      <c r="H6" s="14"/>
      <c r="I6" s="14"/>
      <c r="J6" s="14"/>
    </row>
    <row r="7" spans="1:10" ht="42" customHeight="1" x14ac:dyDescent="0.25">
      <c r="A7" s="13" t="s">
        <v>147</v>
      </c>
      <c r="B7" s="14"/>
      <c r="C7" s="14"/>
      <c r="D7" s="14"/>
      <c r="E7" s="14"/>
      <c r="F7" s="14"/>
      <c r="G7" s="14"/>
      <c r="H7" s="14"/>
      <c r="I7" s="14"/>
      <c r="J7" s="14"/>
    </row>
    <row r="8" spans="1:10" ht="42" customHeight="1" x14ac:dyDescent="0.25">
      <c r="A8" s="13" t="s">
        <v>148</v>
      </c>
      <c r="B8" s="14"/>
      <c r="C8" s="14"/>
      <c r="D8" s="14"/>
      <c r="E8" s="14"/>
      <c r="F8" s="14"/>
      <c r="G8" s="14"/>
      <c r="H8" s="14"/>
      <c r="I8" s="14"/>
      <c r="J8" s="14"/>
    </row>
    <row r="9" spans="1:10" ht="42" customHeight="1" x14ac:dyDescent="0.25">
      <c r="A9" s="13" t="s">
        <v>149</v>
      </c>
      <c r="B9" s="14"/>
      <c r="C9" s="14"/>
      <c r="D9" s="14"/>
      <c r="E9" s="14"/>
      <c r="F9" s="14"/>
      <c r="G9" s="14"/>
      <c r="H9" s="14"/>
      <c r="I9" s="14"/>
      <c r="J9" s="14"/>
    </row>
    <row r="10" spans="1:10" ht="42" customHeight="1" x14ac:dyDescent="0.25">
      <c r="A10" s="13" t="s">
        <v>150</v>
      </c>
      <c r="B10" s="14"/>
      <c r="C10" s="14"/>
      <c r="D10" s="14"/>
      <c r="E10" s="14"/>
      <c r="F10" s="14"/>
      <c r="G10" s="14"/>
      <c r="H10" s="14"/>
      <c r="I10" s="14"/>
      <c r="J10" s="1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60304B8-20A3-4660-8427-599FBCE0193B}">
          <x14:formula1>
            <xm:f>Listes!$H$2:$H$6</xm:f>
          </x14:formula1>
          <xm:sqref>D5:D10</xm:sqref>
        </x14:dataValidation>
        <x14:dataValidation type="list" allowBlank="1" showInputMessage="1" showErrorMessage="1" xr:uid="{2B3C4F0D-8D48-42AF-B618-781DB1F1C6BE}">
          <x14:formula1>
            <xm:f>Listes!$C$2:$C$4</xm:f>
          </x14:formula1>
          <xm:sqref>E5:E10</xm:sqref>
        </x14:dataValidation>
        <x14:dataValidation type="list" allowBlank="1" showInputMessage="1" showErrorMessage="1" xr:uid="{042E0D90-3A83-49AA-BEBA-EB1851CF9430}">
          <x14:formula1>
            <xm:f>Listes!$D$2:$D$4</xm:f>
          </x14:formula1>
          <xm:sqref>G5:G10</xm:sqref>
        </x14:dataValidation>
        <x14:dataValidation type="list" allowBlank="1" showInputMessage="1" showErrorMessage="1" xr:uid="{AD095B20-C7C0-4C61-A395-9971B40CD44A}">
          <x14:formula1>
            <xm:f>Listes!$F$2:$F$4</xm:f>
          </x14:formula1>
          <xm:sqref>I5:I10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AE4CC-7FB4-4780-8C91-3A817806F566}">
  <dimension ref="A1:J10"/>
  <sheetViews>
    <sheetView workbookViewId="0">
      <pane ySplit="4" topLeftCell="A5" activePane="bottomLeft" state="frozenSplit"/>
      <selection pane="bottomLeft"/>
    </sheetView>
  </sheetViews>
  <sheetFormatPr baseColWidth="10" defaultRowHeight="12.5" x14ac:dyDescent="0.25"/>
  <cols>
    <col min="1" max="1" width="9.6328125" customWidth="1"/>
    <col min="2" max="2" width="28.6328125" customWidth="1"/>
    <col min="3" max="3" width="24.6328125" customWidth="1"/>
    <col min="4" max="4" width="18.6328125" customWidth="1"/>
    <col min="5" max="6" width="14.6328125" customWidth="1"/>
    <col min="7" max="7" width="13.6328125" customWidth="1"/>
    <col min="8" max="8" width="32.6328125" customWidth="1"/>
    <col min="9" max="9" width="26.6328125" customWidth="1"/>
    <col min="10" max="10" width="24.6328125" customWidth="1"/>
  </cols>
  <sheetData>
    <row r="1" spans="1:10" ht="18" x14ac:dyDescent="0.4">
      <c r="A1" s="2" t="s">
        <v>177</v>
      </c>
    </row>
    <row r="2" spans="1:10" ht="13" x14ac:dyDescent="0.3">
      <c r="A2" s="3" t="s">
        <v>178</v>
      </c>
    </row>
    <row r="4" spans="1:10" ht="34" customHeight="1" x14ac:dyDescent="0.25">
      <c r="A4" s="4" t="s">
        <v>163</v>
      </c>
      <c r="B4" s="4" t="s">
        <v>179</v>
      </c>
      <c r="C4" s="4" t="s">
        <v>180</v>
      </c>
      <c r="D4" s="4" t="s">
        <v>181</v>
      </c>
      <c r="E4" s="4" t="s">
        <v>182</v>
      </c>
      <c r="F4" s="4" t="s">
        <v>183</v>
      </c>
      <c r="G4" s="4" t="s">
        <v>184</v>
      </c>
      <c r="H4" s="4" t="s">
        <v>185</v>
      </c>
      <c r="I4" s="4" t="s">
        <v>186</v>
      </c>
      <c r="J4" s="4" t="s">
        <v>172</v>
      </c>
    </row>
    <row r="5" spans="1:10" ht="65" x14ac:dyDescent="0.25">
      <c r="A5" s="40" t="s">
        <v>145</v>
      </c>
      <c r="B5" s="40" t="s">
        <v>187</v>
      </c>
      <c r="C5" s="40" t="s">
        <v>188</v>
      </c>
      <c r="D5" s="40" t="s">
        <v>12</v>
      </c>
      <c r="E5" s="40">
        <v>5</v>
      </c>
      <c r="F5" s="40">
        <v>3</v>
      </c>
      <c r="G5" s="40" t="s">
        <v>3</v>
      </c>
      <c r="H5" s="40" t="s">
        <v>189</v>
      </c>
      <c r="I5" s="40" t="s">
        <v>190</v>
      </c>
      <c r="J5" s="40" t="s">
        <v>191</v>
      </c>
    </row>
    <row r="6" spans="1:10" ht="42" customHeight="1" x14ac:dyDescent="0.25">
      <c r="A6" s="13" t="s">
        <v>154</v>
      </c>
      <c r="B6" s="14"/>
      <c r="C6" s="14"/>
      <c r="D6" s="14"/>
      <c r="E6" s="14"/>
      <c r="F6" s="14"/>
      <c r="G6" s="14"/>
      <c r="H6" s="14"/>
      <c r="I6" s="14"/>
      <c r="J6" s="14"/>
    </row>
    <row r="7" spans="1:10" ht="42" customHeight="1" x14ac:dyDescent="0.25">
      <c r="A7" s="13" t="s">
        <v>155</v>
      </c>
      <c r="B7" s="14"/>
      <c r="C7" s="14"/>
      <c r="D7" s="14"/>
      <c r="E7" s="14"/>
      <c r="F7" s="14"/>
      <c r="G7" s="14"/>
      <c r="H7" s="14"/>
      <c r="I7" s="14"/>
      <c r="J7" s="14"/>
    </row>
    <row r="8" spans="1:10" ht="42" customHeight="1" x14ac:dyDescent="0.25">
      <c r="A8" s="13" t="s">
        <v>156</v>
      </c>
      <c r="B8" s="14"/>
      <c r="C8" s="14"/>
      <c r="D8" s="14"/>
      <c r="E8" s="14"/>
      <c r="F8" s="14"/>
      <c r="G8" s="14"/>
      <c r="H8" s="14"/>
      <c r="I8" s="14"/>
      <c r="J8" s="14"/>
    </row>
    <row r="9" spans="1:10" ht="42" customHeight="1" x14ac:dyDescent="0.25">
      <c r="A9" s="13" t="s">
        <v>157</v>
      </c>
      <c r="B9" s="14"/>
      <c r="C9" s="14"/>
      <c r="D9" s="14"/>
      <c r="E9" s="14"/>
      <c r="F9" s="14"/>
      <c r="G9" s="14"/>
      <c r="H9" s="14"/>
      <c r="I9" s="14"/>
      <c r="J9" s="14"/>
    </row>
    <row r="10" spans="1:10" ht="42" customHeight="1" x14ac:dyDescent="0.25">
      <c r="A10" s="13" t="s">
        <v>158</v>
      </c>
      <c r="B10" s="14"/>
      <c r="C10" s="14"/>
      <c r="D10" s="14"/>
      <c r="E10" s="14"/>
      <c r="F10" s="14"/>
      <c r="G10" s="14"/>
      <c r="H10" s="14"/>
      <c r="I10" s="14"/>
      <c r="J10" s="1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604D499-0ECC-4F60-9DD9-D2C088105C18}">
          <x14:formula1>
            <xm:f>Listes!$E$2:$E$5</xm:f>
          </x14:formula1>
          <xm:sqref>D5:D10</xm:sqref>
        </x14:dataValidation>
        <x14:dataValidation type="list" allowBlank="1" showInputMessage="1" showErrorMessage="1" xr:uid="{DCF59398-396C-47A4-9CEA-812ECE265D5A}">
          <x14:formula1>
            <xm:f>Listes!$B$2:$B$4</xm:f>
          </x14:formula1>
          <xm:sqref>G5:G10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2665C-E9D4-4350-90A3-8E7AA0F0049C}">
  <dimension ref="A1:H11"/>
  <sheetViews>
    <sheetView workbookViewId="0">
      <pane ySplit="4" topLeftCell="A5" activePane="bottomLeft" state="frozenSplit"/>
      <selection pane="bottomLeft"/>
    </sheetView>
  </sheetViews>
  <sheetFormatPr baseColWidth="10" defaultRowHeight="12.5" x14ac:dyDescent="0.25"/>
  <cols>
    <col min="1" max="1" width="9.6328125" customWidth="1"/>
    <col min="2" max="2" width="13.6328125" customWidth="1"/>
    <col min="3" max="4" width="16.6328125" customWidth="1"/>
    <col min="5" max="5" width="36.6328125" customWidth="1"/>
    <col min="6" max="6" width="34.6328125" customWidth="1"/>
    <col min="7" max="7" width="16.6328125" customWidth="1"/>
    <col min="8" max="8" width="30.6328125" customWidth="1"/>
  </cols>
  <sheetData>
    <row r="1" spans="1:8" ht="18" x14ac:dyDescent="0.4">
      <c r="A1" s="2" t="s">
        <v>192</v>
      </c>
    </row>
    <row r="2" spans="1:8" ht="13" x14ac:dyDescent="0.3">
      <c r="A2" s="3" t="s">
        <v>193</v>
      </c>
    </row>
    <row r="4" spans="1:8" ht="34" customHeight="1" x14ac:dyDescent="0.25">
      <c r="A4" s="4" t="s">
        <v>163</v>
      </c>
      <c r="B4" s="4" t="s">
        <v>17</v>
      </c>
      <c r="C4" s="4" t="s">
        <v>194</v>
      </c>
      <c r="D4" s="4" t="s">
        <v>195</v>
      </c>
      <c r="E4" s="4" t="s">
        <v>196</v>
      </c>
      <c r="F4" s="4" t="s">
        <v>197</v>
      </c>
      <c r="G4" s="4" t="s">
        <v>198</v>
      </c>
      <c r="H4" s="4" t="s">
        <v>172</v>
      </c>
    </row>
    <row r="5" spans="1:8" ht="52" x14ac:dyDescent="0.25">
      <c r="A5" s="40" t="s">
        <v>145</v>
      </c>
      <c r="B5" s="40" t="s">
        <v>18</v>
      </c>
      <c r="C5" s="40" t="s">
        <v>199</v>
      </c>
      <c r="D5" s="40" t="s">
        <v>3</v>
      </c>
      <c r="E5" s="40" t="s">
        <v>200</v>
      </c>
      <c r="F5" s="40" t="s">
        <v>201</v>
      </c>
      <c r="G5" s="40" t="s">
        <v>34</v>
      </c>
      <c r="H5" s="40" t="s">
        <v>202</v>
      </c>
    </row>
    <row r="6" spans="1:8" ht="36" customHeight="1" x14ac:dyDescent="0.25">
      <c r="A6" s="13" t="s">
        <v>203</v>
      </c>
      <c r="B6" s="13" t="s">
        <v>18</v>
      </c>
      <c r="C6" s="14"/>
      <c r="D6" s="14"/>
      <c r="E6" s="14"/>
      <c r="F6" s="14"/>
      <c r="G6" s="14"/>
      <c r="H6" s="14"/>
    </row>
    <row r="7" spans="1:8" ht="36" customHeight="1" x14ac:dyDescent="0.25">
      <c r="A7" s="13" t="s">
        <v>204</v>
      </c>
      <c r="B7" s="13" t="s">
        <v>18</v>
      </c>
      <c r="C7" s="14"/>
      <c r="D7" s="14"/>
      <c r="E7" s="14"/>
      <c r="F7" s="14"/>
      <c r="G7" s="14"/>
      <c r="H7" s="14"/>
    </row>
    <row r="8" spans="1:8" ht="36" customHeight="1" x14ac:dyDescent="0.25">
      <c r="A8" s="13" t="s">
        <v>205</v>
      </c>
      <c r="B8" s="13" t="s">
        <v>18</v>
      </c>
      <c r="C8" s="14"/>
      <c r="D8" s="14"/>
      <c r="E8" s="14"/>
      <c r="F8" s="14"/>
      <c r="G8" s="14"/>
      <c r="H8" s="14"/>
    </row>
    <row r="9" spans="1:8" ht="36" customHeight="1" x14ac:dyDescent="0.25">
      <c r="A9" s="13" t="s">
        <v>206</v>
      </c>
      <c r="B9" s="13" t="s">
        <v>19</v>
      </c>
      <c r="C9" s="14"/>
      <c r="D9" s="14"/>
      <c r="E9" s="14"/>
      <c r="F9" s="14"/>
      <c r="G9" s="14"/>
      <c r="H9" s="14"/>
    </row>
    <row r="10" spans="1:8" ht="36" customHeight="1" x14ac:dyDescent="0.25">
      <c r="A10" s="13" t="s">
        <v>207</v>
      </c>
      <c r="B10" s="13" t="s">
        <v>19</v>
      </c>
      <c r="C10" s="14"/>
      <c r="D10" s="14"/>
      <c r="E10" s="14"/>
      <c r="F10" s="14"/>
      <c r="G10" s="14"/>
      <c r="H10" s="14"/>
    </row>
    <row r="11" spans="1:8" ht="36" customHeight="1" x14ac:dyDescent="0.25">
      <c r="A11" s="13" t="s">
        <v>208</v>
      </c>
      <c r="B11" s="13" t="s">
        <v>19</v>
      </c>
      <c r="C11" s="14"/>
      <c r="D11" s="14"/>
      <c r="E11" s="14"/>
      <c r="F11" s="14"/>
      <c r="G11" s="14"/>
      <c r="H11" s="1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C5D6981-8FAE-49CF-9B63-8132F9F0AEB4}">
          <x14:formula1>
            <xm:f>Listes!$G$2:$G$3</xm:f>
          </x14:formula1>
          <xm:sqref>B5:B11</xm:sqref>
        </x14:dataValidation>
        <x14:dataValidation type="list" allowBlank="1" showInputMessage="1" showErrorMessage="1" xr:uid="{4C573308-C52B-4BEB-B0A8-5E254FE9F4CC}">
          <x14:formula1>
            <xm:f>Listes!$B$2:$B$4</xm:f>
          </x14:formula1>
          <xm:sqref>D5:D11</xm:sqref>
        </x14:dataValidation>
        <x14:dataValidation type="list" allowBlank="1" showInputMessage="1" showErrorMessage="1" xr:uid="{6C765F82-3186-4362-AAA1-F347F42CFAF8}">
          <x14:formula1>
            <xm:f>Listes!$L$2:$L$3</xm:f>
          </x14:formula1>
          <xm:sqref>G5:G11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261B1-0222-46CB-8AF9-B6AE77382C12}">
  <sheetPr>
    <tabColor rgb="FFF4B23E"/>
  </sheetPr>
  <dimension ref="A1:J56"/>
  <sheetViews>
    <sheetView workbookViewId="0">
      <pane ySplit="5" topLeftCell="A6" activePane="bottomLeft" state="frozenSplit"/>
      <selection pane="bottomLeft"/>
    </sheetView>
  </sheetViews>
  <sheetFormatPr baseColWidth="10" defaultRowHeight="12.5" x14ac:dyDescent="0.25"/>
  <cols>
    <col min="1" max="1" width="7.6328125" customWidth="1"/>
    <col min="2" max="2" width="52.6328125" customWidth="1"/>
    <col min="3" max="3" width="30.6328125" customWidth="1"/>
    <col min="4" max="4" width="10.6328125" customWidth="1"/>
    <col min="5" max="5" width="12.6328125" customWidth="1"/>
    <col min="6" max="6" width="10.6328125" customWidth="1"/>
    <col min="7" max="8" width="14.6328125" customWidth="1"/>
    <col min="9" max="9" width="9.6328125" customWidth="1"/>
    <col min="10" max="10" width="16.6328125" customWidth="1"/>
  </cols>
  <sheetData>
    <row r="1" spans="1:10" ht="18" x14ac:dyDescent="0.4">
      <c r="A1" s="2" t="s">
        <v>239</v>
      </c>
    </row>
    <row r="2" spans="1:10" ht="13" x14ac:dyDescent="0.3">
      <c r="A2" s="3" t="s">
        <v>240</v>
      </c>
    </row>
    <row r="3" spans="1:10" ht="13" x14ac:dyDescent="0.3">
      <c r="B3" s="1" t="s">
        <v>241</v>
      </c>
      <c r="C3" s="44">
        <v>0.8</v>
      </c>
      <c r="D3" s="45" t="s">
        <v>242</v>
      </c>
    </row>
    <row r="5" spans="1:10" ht="34" customHeight="1" x14ac:dyDescent="0.25">
      <c r="A5" s="4" t="s">
        <v>37</v>
      </c>
      <c r="B5" s="4" t="s">
        <v>39</v>
      </c>
      <c r="C5" s="4" t="s">
        <v>237</v>
      </c>
      <c r="D5" s="4" t="s">
        <v>243</v>
      </c>
      <c r="E5" s="4" t="s">
        <v>244</v>
      </c>
      <c r="F5" s="4" t="s">
        <v>245</v>
      </c>
      <c r="G5" s="4" t="s">
        <v>246</v>
      </c>
      <c r="H5" s="4" t="s">
        <v>247</v>
      </c>
      <c r="I5" s="4" t="s">
        <v>42</v>
      </c>
      <c r="J5" s="4" t="s">
        <v>248</v>
      </c>
    </row>
    <row r="6" spans="1:10" ht="25" x14ac:dyDescent="0.25">
      <c r="A6" s="7" t="s">
        <v>45</v>
      </c>
      <c r="B6" s="5" t="str">
        <f>INDEX(Tâches!$C$4:$C$18,MATCH(A6,Tâches!$A$4:$A$18,0))</f>
        <v>Choisir la langue</v>
      </c>
      <c r="C6" s="15">
        <f>COUNTIFS('Saisie clients'!$B$6:$B$55,A6,'Saisie clients'!$D$6:$D$55,"&gt;=0")</f>
        <v>0</v>
      </c>
      <c r="D6" s="15">
        <f>COUNTIFS('Saisie clients'!$B$6:$B$55,A6,'Saisie clients'!$D$6:$D$55,2)</f>
        <v>0</v>
      </c>
      <c r="E6" s="15">
        <f>COUNTIFS('Saisie clients'!$B$6:$B$55,A6,'Saisie clients'!$D$6:$D$55,1)</f>
        <v>0</v>
      </c>
      <c r="F6" s="15">
        <f>COUNTIFS('Saisie clients'!$B$6:$B$55,A6,'Saisie clients'!$D$6:$D$55,0)</f>
        <v>0</v>
      </c>
      <c r="G6" s="46" t="str">
        <f>IF(C6=0,"",D6/C6)</f>
        <v/>
      </c>
      <c r="H6" s="47" t="str">
        <f>IFERROR(AVERAGEIFS('Saisie clients'!$E$6:$E$55,'Saisie clients'!$B$6:$B$55,A6,'Saisie clients'!$E$6:$E$55,"&gt;0"),"")</f>
        <v/>
      </c>
      <c r="I6" s="16">
        <f>INDEX(Tâches!$F$4:$F$18,MATCH(A6,Tâches!$A$4:$A$18,0))</f>
        <v>30</v>
      </c>
      <c r="J6" s="15" t="str">
        <f>IF(C6=0,"Pas encore testé",IF(G6&gt;=$C$3,"OK","À corriger"))</f>
        <v>Pas encore testé</v>
      </c>
    </row>
    <row r="7" spans="1:10" ht="37.5" x14ac:dyDescent="0.25">
      <c r="A7" s="7" t="s">
        <v>52</v>
      </c>
      <c r="B7" s="5" t="str">
        <f>INDEX(Tâches!$C$4:$C$18,MATCH(A7,Tâches!$A$4:$A$18,0))</f>
        <v>S'inscrire (données fictives)</v>
      </c>
      <c r="C7" s="15">
        <f>COUNTIFS('Saisie clients'!$B$6:$B$55,A7,'Saisie clients'!$D$6:$D$55,"&gt;=0")</f>
        <v>0</v>
      </c>
      <c r="D7" s="15">
        <f>COUNTIFS('Saisie clients'!$B$6:$B$55,A7,'Saisie clients'!$D$6:$D$55,2)</f>
        <v>0</v>
      </c>
      <c r="E7" s="15">
        <f>COUNTIFS('Saisie clients'!$B$6:$B$55,A7,'Saisie clients'!$D$6:$D$55,1)</f>
        <v>0</v>
      </c>
      <c r="F7" s="15">
        <f>COUNTIFS('Saisie clients'!$B$6:$B$55,A7,'Saisie clients'!$D$6:$D$55,0)</f>
        <v>0</v>
      </c>
      <c r="G7" s="46" t="str">
        <f>IF(C7=0,"",D7/C7)</f>
        <v/>
      </c>
      <c r="H7" s="47" t="str">
        <f>IFERROR(AVERAGEIFS('Saisie clients'!$E$6:$E$55,'Saisie clients'!$B$6:$B$55,A7,'Saisie clients'!$E$6:$E$55,"&gt;0"),"")</f>
        <v/>
      </c>
      <c r="I7" s="16">
        <f>INDEX(Tâches!$F$4:$F$18,MATCH(A7,Tâches!$A$4:$A$18,0))</f>
        <v>180</v>
      </c>
      <c r="J7" s="15" t="str">
        <f>IF(C7=0,"Pas encore testé",IF(G7&gt;=$C$3,"OK","À corriger"))</f>
        <v>Pas encore testé</v>
      </c>
    </row>
    <row r="8" spans="1:10" ht="37.5" x14ac:dyDescent="0.25">
      <c r="A8" s="7" t="s">
        <v>58</v>
      </c>
      <c r="B8" s="5" t="str">
        <f>INDEX(Tâches!$C$4:$C$18,MATCH(A8,Tâches!$A$4:$A$18,0))</f>
        <v>Voir puis cacher son solde</v>
      </c>
      <c r="C8" s="15">
        <f>COUNTIFS('Saisie clients'!$B$6:$B$55,A8,'Saisie clients'!$D$6:$D$55,"&gt;=0")</f>
        <v>0</v>
      </c>
      <c r="D8" s="15">
        <f>COUNTIFS('Saisie clients'!$B$6:$B$55,A8,'Saisie clients'!$D$6:$D$55,2)</f>
        <v>0</v>
      </c>
      <c r="E8" s="15">
        <f>COUNTIFS('Saisie clients'!$B$6:$B$55,A8,'Saisie clients'!$D$6:$D$55,1)</f>
        <v>0</v>
      </c>
      <c r="F8" s="15">
        <f>COUNTIFS('Saisie clients'!$B$6:$B$55,A8,'Saisie clients'!$D$6:$D$55,0)</f>
        <v>0</v>
      </c>
      <c r="G8" s="46" t="str">
        <f>IF(C8=0,"",D8/C8)</f>
        <v/>
      </c>
      <c r="H8" s="47" t="str">
        <f>IFERROR(AVERAGEIFS('Saisie clients'!$E$6:$E$55,'Saisie clients'!$B$6:$B$55,A8,'Saisie clients'!$E$6:$E$55,"&gt;0"),"")</f>
        <v/>
      </c>
      <c r="I8" s="16">
        <f>INDEX(Tâches!$F$4:$F$18,MATCH(A8,Tâches!$A$4:$A$18,0))</f>
        <v>30</v>
      </c>
      <c r="J8" s="15" t="str">
        <f>IF(C8=0,"Pas encore testé",IF(G8&gt;=$C$3,"OK","À corriger"))</f>
        <v>Pas encore testé</v>
      </c>
    </row>
    <row r="9" spans="1:10" ht="37.5" x14ac:dyDescent="0.25">
      <c r="A9" s="9" t="s">
        <v>64</v>
      </c>
      <c r="B9" s="10" t="str">
        <f>INDEX(Tâches!$C$4:$C$18,MATCH(A9,Tâches!$A$4:$A$18,0))</f>
        <v>Envoyer 500 DH à sa mère</v>
      </c>
      <c r="C9" s="48">
        <f>COUNTIFS('Saisie clients'!$B$6:$B$55,A9,'Saisie clients'!$D$6:$D$55,"&gt;=0")</f>
        <v>0</v>
      </c>
      <c r="D9" s="48">
        <f>COUNTIFS('Saisie clients'!$B$6:$B$55,A9,'Saisie clients'!$D$6:$D$55,2)</f>
        <v>0</v>
      </c>
      <c r="E9" s="48">
        <f>COUNTIFS('Saisie clients'!$B$6:$B$55,A9,'Saisie clients'!$D$6:$D$55,1)</f>
        <v>0</v>
      </c>
      <c r="F9" s="48">
        <f>COUNTIFS('Saisie clients'!$B$6:$B$55,A9,'Saisie clients'!$D$6:$D$55,0)</f>
        <v>0</v>
      </c>
      <c r="G9" s="49" t="str">
        <f>IF(C9=0,"",D9/C9)</f>
        <v/>
      </c>
      <c r="H9" s="50" t="str">
        <f>IFERROR(AVERAGEIFS('Saisie clients'!$E$6:$E$55,'Saisie clients'!$B$6:$B$55,A9,'Saisie clients'!$E$6:$E$55,"&gt;0"),"")</f>
        <v/>
      </c>
      <c r="I9" s="51">
        <f>INDEX(Tâches!$F$4:$F$18,MATCH(A9,Tâches!$A$4:$A$18,0))</f>
        <v>120</v>
      </c>
      <c r="J9" s="48" t="str">
        <f>IF(C9=0,"Pas encore testé",IF(G9&gt;=$C$3,"OK","À corriger"))</f>
        <v>Pas encore testé</v>
      </c>
    </row>
    <row r="10" spans="1:10" ht="25" x14ac:dyDescent="0.25">
      <c r="A10" s="7" t="s">
        <v>70</v>
      </c>
      <c r="B10" s="5" t="str">
        <f>INDEX(Tâches!$C$4:$C$18,MATCH(A10,Tâches!$A$4:$A$18,0))</f>
        <v>Comprendre les frais</v>
      </c>
      <c r="C10" s="15">
        <f>COUNTIFS('Saisie clients'!$B$6:$B$55,A10,'Saisie clients'!$D$6:$D$55,"&gt;=0")</f>
        <v>0</v>
      </c>
      <c r="D10" s="15">
        <f>COUNTIFS('Saisie clients'!$B$6:$B$55,A10,'Saisie clients'!$D$6:$D$55,2)</f>
        <v>0</v>
      </c>
      <c r="E10" s="15">
        <f>COUNTIFS('Saisie clients'!$B$6:$B$55,A10,'Saisie clients'!$D$6:$D$55,1)</f>
        <v>0</v>
      </c>
      <c r="F10" s="15">
        <f>COUNTIFS('Saisie clients'!$B$6:$B$55,A10,'Saisie clients'!$D$6:$D$55,0)</f>
        <v>0</v>
      </c>
      <c r="G10" s="46" t="str">
        <f>IF(C10=0,"",D10/C10)</f>
        <v/>
      </c>
      <c r="H10" s="47" t="str">
        <f>IFERROR(AVERAGEIFS('Saisie clients'!$E$6:$E$55,'Saisie clients'!$B$6:$B$55,A10,'Saisie clients'!$E$6:$E$55,"&gt;0"),"")</f>
        <v/>
      </c>
      <c r="I10" s="16">
        <f>INDEX(Tâches!$F$4:$F$18,MATCH(A10,Tâches!$A$4:$A$18,0))</f>
        <v>30</v>
      </c>
      <c r="J10" s="15" t="str">
        <f>IF(C10=0,"Pas encore testé",IF(G10&gt;=$C$3,"OK","À corriger"))</f>
        <v>Pas encore testé</v>
      </c>
    </row>
    <row r="11" spans="1:10" ht="25" x14ac:dyDescent="0.25">
      <c r="A11" s="7" t="s">
        <v>76</v>
      </c>
      <c r="B11" s="5" t="str">
        <f>INDEX(Tâches!$C$4:$C$18,MATCH(A11,Tâches!$A$4:$A$18,0))</f>
        <v>Trouver où déposer</v>
      </c>
      <c r="C11" s="15">
        <f>COUNTIFS('Saisie clients'!$B$6:$B$55,A11,'Saisie clients'!$D$6:$D$55,"&gt;=0")</f>
        <v>0</v>
      </c>
      <c r="D11" s="15">
        <f>COUNTIFS('Saisie clients'!$B$6:$B$55,A11,'Saisie clients'!$D$6:$D$55,2)</f>
        <v>0</v>
      </c>
      <c r="E11" s="15">
        <f>COUNTIFS('Saisie clients'!$B$6:$B$55,A11,'Saisie clients'!$D$6:$D$55,1)</f>
        <v>0</v>
      </c>
      <c r="F11" s="15">
        <f>COUNTIFS('Saisie clients'!$B$6:$B$55,A11,'Saisie clients'!$D$6:$D$55,0)</f>
        <v>0</v>
      </c>
      <c r="G11" s="46" t="str">
        <f>IF(C11=0,"",D11/C11)</f>
        <v/>
      </c>
      <c r="H11" s="47" t="str">
        <f>IFERROR(AVERAGEIFS('Saisie clients'!$E$6:$E$55,'Saisie clients'!$B$6:$B$55,A11,'Saisie clients'!$E$6:$E$55,"&gt;0"),"")</f>
        <v/>
      </c>
      <c r="I11" s="16">
        <f>INDEX(Tâches!$F$4:$F$18,MATCH(A11,Tâches!$A$4:$A$18,0))</f>
        <v>60</v>
      </c>
      <c r="J11" s="15" t="str">
        <f>IF(C11=0,"Pas encore testé",IF(G11&gt;=$C$3,"OK","À corriger"))</f>
        <v>Pas encore testé</v>
      </c>
    </row>
    <row r="12" spans="1:10" ht="25" x14ac:dyDescent="0.25">
      <c r="A12" s="7" t="s">
        <v>82</v>
      </c>
      <c r="B12" s="5" t="str">
        <f>INDEX(Tâches!$C$4:$C$18,MATCH(A12,Tâches!$A$4:$A$18,0))</f>
        <v>Retirer 200 DH</v>
      </c>
      <c r="C12" s="15">
        <f>COUNTIFS('Saisie clients'!$B$6:$B$55,A12,'Saisie clients'!$D$6:$D$55,"&gt;=0")</f>
        <v>0</v>
      </c>
      <c r="D12" s="15">
        <f>COUNTIFS('Saisie clients'!$B$6:$B$55,A12,'Saisie clients'!$D$6:$D$55,2)</f>
        <v>0</v>
      </c>
      <c r="E12" s="15">
        <f>COUNTIFS('Saisie clients'!$B$6:$B$55,A12,'Saisie clients'!$D$6:$D$55,1)</f>
        <v>0</v>
      </c>
      <c r="F12" s="15">
        <f>COUNTIFS('Saisie clients'!$B$6:$B$55,A12,'Saisie clients'!$D$6:$D$55,0)</f>
        <v>0</v>
      </c>
      <c r="G12" s="46" t="str">
        <f>IF(C12=0,"",D12/C12)</f>
        <v/>
      </c>
      <c r="H12" s="47" t="str">
        <f>IFERROR(AVERAGEIFS('Saisie clients'!$E$6:$E$55,'Saisie clients'!$B$6:$B$55,A12,'Saisie clients'!$E$6:$E$55,"&gt;0"),"")</f>
        <v/>
      </c>
      <c r="I12" s="16">
        <f>INDEX(Tâches!$F$4:$F$18,MATCH(A12,Tâches!$A$4:$A$18,0))</f>
        <v>90</v>
      </c>
      <c r="J12" s="15" t="str">
        <f>IF(C12=0,"Pas encore testé",IF(G12&gt;=$C$3,"OK","À corriger"))</f>
        <v>Pas encore testé</v>
      </c>
    </row>
    <row r="13" spans="1:10" ht="37.5" x14ac:dyDescent="0.25">
      <c r="A13" s="7" t="s">
        <v>88</v>
      </c>
      <c r="B13" s="5" t="str">
        <f>INDEX(Tâches!$C$4:$C$18,MATCH(A13,Tâches!$A$4:$A$18,0))</f>
        <v>Retrouver l'envoi dans l'historique</v>
      </c>
      <c r="C13" s="15">
        <f>COUNTIFS('Saisie clients'!$B$6:$B$55,A13,'Saisie clients'!$D$6:$D$55,"&gt;=0")</f>
        <v>0</v>
      </c>
      <c r="D13" s="15">
        <f>COUNTIFS('Saisie clients'!$B$6:$B$55,A13,'Saisie clients'!$D$6:$D$55,2)</f>
        <v>0</v>
      </c>
      <c r="E13" s="15">
        <f>COUNTIFS('Saisie clients'!$B$6:$B$55,A13,'Saisie clients'!$D$6:$D$55,1)</f>
        <v>0</v>
      </c>
      <c r="F13" s="15">
        <f>COUNTIFS('Saisie clients'!$B$6:$B$55,A13,'Saisie clients'!$D$6:$D$55,0)</f>
        <v>0</v>
      </c>
      <c r="G13" s="46" t="str">
        <f>IF(C13=0,"",D13/C13)</f>
        <v/>
      </c>
      <c r="H13" s="47" t="str">
        <f>IFERROR(AVERAGEIFS('Saisie clients'!$E$6:$E$55,'Saisie clients'!$B$6:$B$55,A13,'Saisie clients'!$E$6:$E$55,"&gt;0"),"")</f>
        <v/>
      </c>
      <c r="I13" s="16">
        <f>INDEX(Tâches!$F$4:$F$18,MATCH(A13,Tâches!$A$4:$A$18,0))</f>
        <v>45</v>
      </c>
      <c r="J13" s="15" t="str">
        <f>IF(C13=0,"Pas encore testé",IF(G13&gt;=$C$3,"OK","À corriger"))</f>
        <v>Pas encore testé</v>
      </c>
    </row>
    <row r="14" spans="1:10" ht="50" x14ac:dyDescent="0.25">
      <c r="A14" s="7" t="s">
        <v>93</v>
      </c>
      <c r="B14" s="5" t="str">
        <f>INDEX(Tâches!$C$4:$C$18,MATCH(A14,Tâches!$A$4:$A$18,0))</f>
        <v>Haut-parleur (observation)</v>
      </c>
      <c r="C14" s="15">
        <f>COUNTIFS('Saisie clients'!$B$6:$B$55,A14,'Saisie clients'!$D$6:$D$55,"&gt;=0")</f>
        <v>0</v>
      </c>
      <c r="D14" s="15">
        <f>COUNTIFS('Saisie clients'!$B$6:$B$55,A14,'Saisie clients'!$D$6:$D$55,2)</f>
        <v>0</v>
      </c>
      <c r="E14" s="15">
        <f>COUNTIFS('Saisie clients'!$B$6:$B$55,A14,'Saisie clients'!$D$6:$D$55,1)</f>
        <v>0</v>
      </c>
      <c r="F14" s="15">
        <f>COUNTIFS('Saisie clients'!$B$6:$B$55,A14,'Saisie clients'!$D$6:$D$55,0)</f>
        <v>0</v>
      </c>
      <c r="G14" s="46" t="str">
        <f>IF(C14=0,"",D14/C14)</f>
        <v/>
      </c>
      <c r="H14" s="47" t="str">
        <f>IFERROR(AVERAGEIFS('Saisie clients'!$E$6:$E$55,'Saisie clients'!$B$6:$B$55,A14,'Saisie clients'!$E$6:$E$55,"&gt;0"),"")</f>
        <v/>
      </c>
      <c r="I14" s="16">
        <f>INDEX(Tâches!$F$4:$F$18,MATCH(A14,Tâches!$A$4:$A$18,0))</f>
        <v>0</v>
      </c>
      <c r="J14" s="15" t="str">
        <f>IF(C14=0,"Pas encore testé",IF(G14&gt;=$C$3,"OK","À corriger"))</f>
        <v>Pas encore testé</v>
      </c>
    </row>
    <row r="15" spans="1:10" ht="62.5" x14ac:dyDescent="0.25">
      <c r="A15" s="7" t="s">
        <v>99</v>
      </c>
      <c r="B15" s="5" t="str">
        <f>INDEX(Tâches!$C$4:$C$18,MATCH(A15,Tâches!$A$4:$A$18,0))</f>
        <v>Carte QR (C4, ou personne sans smartphone)</v>
      </c>
      <c r="C15" s="15">
        <f>COUNTIFS('Saisie clients'!$B$6:$B$55,A15,'Saisie clients'!$D$6:$D$55,"&gt;=0")</f>
        <v>0</v>
      </c>
      <c r="D15" s="15">
        <f>COUNTIFS('Saisie clients'!$B$6:$B$55,A15,'Saisie clients'!$D$6:$D$55,2)</f>
        <v>0</v>
      </c>
      <c r="E15" s="15">
        <f>COUNTIFS('Saisie clients'!$B$6:$B$55,A15,'Saisie clients'!$D$6:$D$55,1)</f>
        <v>0</v>
      </c>
      <c r="F15" s="15">
        <f>COUNTIFS('Saisie clients'!$B$6:$B$55,A15,'Saisie clients'!$D$6:$D$55,0)</f>
        <v>0</v>
      </c>
      <c r="G15" s="46" t="str">
        <f>IF(C15=0,"",D15/C15)</f>
        <v/>
      </c>
      <c r="H15" s="47" t="str">
        <f>IFERROR(AVERAGEIFS('Saisie clients'!$E$6:$E$55,'Saisie clients'!$B$6:$B$55,A15,'Saisie clients'!$E$6:$E$55,"&gt;0"),"")</f>
        <v/>
      </c>
      <c r="I15" s="16">
        <f>INDEX(Tâches!$F$4:$F$18,MATCH(A15,Tâches!$A$4:$A$18,0))</f>
        <v>60</v>
      </c>
      <c r="J15" s="15" t="str">
        <f>IF(C15=0,"Pas encore testé",IF(G15&gt;=$C$3,"OK","À corriger"))</f>
        <v>Pas encore testé</v>
      </c>
    </row>
    <row r="16" spans="1:10" ht="37.5" x14ac:dyDescent="0.25">
      <c r="A16" s="7" t="s">
        <v>105</v>
      </c>
      <c r="B16" s="5" t="str">
        <f>INDEX(Tâches!$C$4:$C$18,MATCH(A16,Tâches!$A$4:$A$18,0))</f>
        <v>Lire l'accueil agent</v>
      </c>
      <c r="C16" s="15">
        <f>COUNTIFS('Saisie épiciers'!$B$6:$B$30,A16,'Saisie épiciers'!$D$6:$D$30,"&gt;=0")</f>
        <v>0</v>
      </c>
      <c r="D16" s="15">
        <f>COUNTIFS('Saisie épiciers'!$B$6:$B$30,A16,'Saisie épiciers'!$D$6:$D$30,2)</f>
        <v>0</v>
      </c>
      <c r="E16" s="15">
        <f>COUNTIFS('Saisie épiciers'!$B$6:$B$30,A16,'Saisie épiciers'!$D$6:$D$30,1)</f>
        <v>0</v>
      </c>
      <c r="F16" s="15">
        <f>COUNTIFS('Saisie épiciers'!$B$6:$B$30,A16,'Saisie épiciers'!$D$6:$D$30,0)</f>
        <v>0</v>
      </c>
      <c r="G16" s="46" t="str">
        <f>IF(C16=0,"",D16/C16)</f>
        <v/>
      </c>
      <c r="H16" s="47" t="str">
        <f>IFERROR(AVERAGEIFS('Saisie épiciers'!$E$6:$E$30,'Saisie épiciers'!$B$6:$B$30,A16,'Saisie épiciers'!$E$6:$E$30,"&gt;0"),"")</f>
        <v/>
      </c>
      <c r="I16" s="16">
        <f>INDEX(Tâches!$F$4:$F$18,MATCH(A16,Tâches!$A$4:$A$18,0))</f>
        <v>45</v>
      </c>
      <c r="J16" s="15" t="str">
        <f>IF(C16=0,"Pas encore testé",IF(G16&gt;=$C$3,"OK","À corriger"))</f>
        <v>Pas encore testé</v>
      </c>
    </row>
    <row r="17" spans="1:10" ht="37.5" x14ac:dyDescent="0.25">
      <c r="A17" s="7" t="s">
        <v>112</v>
      </c>
      <c r="B17" s="5" t="str">
        <f>INDEX(Tâches!$C$4:$C$18,MATCH(A17,Tâches!$A$4:$A$18,0))</f>
        <v>Encaisser un dépôt de 300 DH</v>
      </c>
      <c r="C17" s="15">
        <f>COUNTIFS('Saisie épiciers'!$B$6:$B$30,A17,'Saisie épiciers'!$D$6:$D$30,"&gt;=0")</f>
        <v>0</v>
      </c>
      <c r="D17" s="15">
        <f>COUNTIFS('Saisie épiciers'!$B$6:$B$30,A17,'Saisie épiciers'!$D$6:$D$30,2)</f>
        <v>0</v>
      </c>
      <c r="E17" s="15">
        <f>COUNTIFS('Saisie épiciers'!$B$6:$B$30,A17,'Saisie épiciers'!$D$6:$D$30,1)</f>
        <v>0</v>
      </c>
      <c r="F17" s="15">
        <f>COUNTIFS('Saisie épiciers'!$B$6:$B$30,A17,'Saisie épiciers'!$D$6:$D$30,0)</f>
        <v>0</v>
      </c>
      <c r="G17" s="46" t="str">
        <f>IF(C17=0,"",D17/C17)</f>
        <v/>
      </c>
      <c r="H17" s="47" t="str">
        <f>IFERROR(AVERAGEIFS('Saisie épiciers'!$E$6:$E$30,'Saisie épiciers'!$B$6:$B$30,A17,'Saisie épiciers'!$E$6:$E$30,"&gt;0"),"")</f>
        <v/>
      </c>
      <c r="I17" s="16">
        <f>INDEX(Tâches!$F$4:$F$18,MATCH(A17,Tâches!$A$4:$A$18,0))</f>
        <v>90</v>
      </c>
      <c r="J17" s="15" t="str">
        <f>IF(C17=0,"Pas encore testé",IF(G17&gt;=$C$3,"OK","À corriger"))</f>
        <v>Pas encore testé</v>
      </c>
    </row>
    <row r="18" spans="1:10" ht="37.5" x14ac:dyDescent="0.25">
      <c r="A18" s="7" t="s">
        <v>118</v>
      </c>
      <c r="B18" s="5" t="str">
        <f>INDEX(Tâches!$C$4:$C$18,MATCH(A18,Tâches!$A$4:$A$18,0))</f>
        <v>Payer un retrait de 200 DH</v>
      </c>
      <c r="C18" s="15">
        <f>COUNTIFS('Saisie épiciers'!$B$6:$B$30,A18,'Saisie épiciers'!$D$6:$D$30,"&gt;=0")</f>
        <v>0</v>
      </c>
      <c r="D18" s="15">
        <f>COUNTIFS('Saisie épiciers'!$B$6:$B$30,A18,'Saisie épiciers'!$D$6:$D$30,2)</f>
        <v>0</v>
      </c>
      <c r="E18" s="15">
        <f>COUNTIFS('Saisie épiciers'!$B$6:$B$30,A18,'Saisie épiciers'!$D$6:$D$30,1)</f>
        <v>0</v>
      </c>
      <c r="F18" s="15">
        <f>COUNTIFS('Saisie épiciers'!$B$6:$B$30,A18,'Saisie épiciers'!$D$6:$D$30,0)</f>
        <v>0</v>
      </c>
      <c r="G18" s="46" t="str">
        <f>IF(C18=0,"",D18/C18)</f>
        <v/>
      </c>
      <c r="H18" s="47" t="str">
        <f>IFERROR(AVERAGEIFS('Saisie épiciers'!$E$6:$E$30,'Saisie épiciers'!$B$6:$B$30,A18,'Saisie épiciers'!$E$6:$E$30,"&gt;0"),"")</f>
        <v/>
      </c>
      <c r="I18" s="16">
        <f>INDEX(Tâches!$F$4:$F$18,MATCH(A18,Tâches!$A$4:$A$18,0))</f>
        <v>90</v>
      </c>
      <c r="J18" s="15" t="str">
        <f>IF(C18=0,"Pas encore testé",IF(G18&gt;=$C$3,"OK","À corriger"))</f>
        <v>Pas encore testé</v>
      </c>
    </row>
    <row r="19" spans="1:10" ht="37.5" x14ac:dyDescent="0.25">
      <c r="A19" s="7" t="s">
        <v>124</v>
      </c>
      <c r="B19" s="5" t="str">
        <f>INDEX(Tâches!$C$4:$C$18,MATCH(A19,Tâches!$A$4:$A$18,0))</f>
        <v>Retrait avec la carte QR</v>
      </c>
      <c r="C19" s="15">
        <f>COUNTIFS('Saisie épiciers'!$B$6:$B$30,A19,'Saisie épiciers'!$D$6:$D$30,"&gt;=0")</f>
        <v>0</v>
      </c>
      <c r="D19" s="15">
        <f>COUNTIFS('Saisie épiciers'!$B$6:$B$30,A19,'Saisie épiciers'!$D$6:$D$30,2)</f>
        <v>0</v>
      </c>
      <c r="E19" s="15">
        <f>COUNTIFS('Saisie épiciers'!$B$6:$B$30,A19,'Saisie épiciers'!$D$6:$D$30,1)</f>
        <v>0</v>
      </c>
      <c r="F19" s="15">
        <f>COUNTIFS('Saisie épiciers'!$B$6:$B$30,A19,'Saisie épiciers'!$D$6:$D$30,0)</f>
        <v>0</v>
      </c>
      <c r="G19" s="46" t="str">
        <f>IF(C19=0,"",D19/C19)</f>
        <v/>
      </c>
      <c r="H19" s="47" t="str">
        <f>IFERROR(AVERAGEIFS('Saisie épiciers'!$E$6:$E$30,'Saisie épiciers'!$B$6:$B$30,A19,'Saisie épiciers'!$E$6:$E$30,"&gt;0"),"")</f>
        <v/>
      </c>
      <c r="I19" s="16">
        <f>INDEX(Tâches!$F$4:$F$18,MATCH(A19,Tâches!$A$4:$A$18,0))</f>
        <v>90</v>
      </c>
      <c r="J19" s="15" t="str">
        <f>IF(C19=0,"Pas encore testé",IF(G19&gt;=$C$3,"OK","À corriger"))</f>
        <v>Pas encore testé</v>
      </c>
    </row>
    <row r="20" spans="1:10" ht="25" x14ac:dyDescent="0.25">
      <c r="A20" s="7" t="s">
        <v>130</v>
      </c>
      <c r="B20" s="5" t="str">
        <f>INDEX(Tâches!$C$4:$C$18,MATCH(A20,Tâches!$A$4:$A$18,0))</f>
        <v>Commissions du mois</v>
      </c>
      <c r="C20" s="15">
        <f>COUNTIFS('Saisie épiciers'!$B$6:$B$30,A20,'Saisie épiciers'!$D$6:$D$30,"&gt;=0")</f>
        <v>0</v>
      </c>
      <c r="D20" s="15">
        <f>COUNTIFS('Saisie épiciers'!$B$6:$B$30,A20,'Saisie épiciers'!$D$6:$D$30,2)</f>
        <v>0</v>
      </c>
      <c r="E20" s="15">
        <f>COUNTIFS('Saisie épiciers'!$B$6:$B$30,A20,'Saisie épiciers'!$D$6:$D$30,1)</f>
        <v>0</v>
      </c>
      <c r="F20" s="15">
        <f>COUNTIFS('Saisie épiciers'!$B$6:$B$30,A20,'Saisie épiciers'!$D$6:$D$30,0)</f>
        <v>0</v>
      </c>
      <c r="G20" s="46" t="str">
        <f>IF(C20=0,"",D20/C20)</f>
        <v/>
      </c>
      <c r="H20" s="47" t="str">
        <f>IFERROR(AVERAGEIFS('Saisie épiciers'!$E$6:$E$30,'Saisie épiciers'!$B$6:$B$30,A20,'Saisie épiciers'!$E$6:$E$30,"&gt;0"),"")</f>
        <v/>
      </c>
      <c r="I20" s="16">
        <f>INDEX(Tâches!$F$4:$F$18,MATCH(A20,Tâches!$A$4:$A$18,0))</f>
        <v>45</v>
      </c>
      <c r="J20" s="15" t="str">
        <f>IF(C20=0,"Pas encore testé",IF(G20&gt;=$C$3,"OK","À corriger"))</f>
        <v>Pas encore testé</v>
      </c>
    </row>
    <row r="22" spans="1:10" ht="15.5" x14ac:dyDescent="0.35">
      <c r="B22" s="52" t="s">
        <v>249</v>
      </c>
    </row>
    <row r="23" spans="1:10" x14ac:dyDescent="0.25">
      <c r="B23" s="53" t="s">
        <v>250</v>
      </c>
      <c r="C23" s="54" t="str">
        <f>IFERROR(AVERAGE('Questions clients'!D6:D10),"")</f>
        <v/>
      </c>
    </row>
    <row r="24" spans="1:10" x14ac:dyDescent="0.25">
      <c r="B24" s="53" t="s">
        <v>251</v>
      </c>
      <c r="C24" s="54" t="str">
        <f>IFERROR(AVERAGE('Questions clients'!C6:C10),"")</f>
        <v/>
      </c>
    </row>
    <row r="25" spans="1:10" x14ac:dyDescent="0.25">
      <c r="B25" s="53" t="s">
        <v>252</v>
      </c>
      <c r="C25" s="55">
        <f>COUNTIF('Questions clients'!E6:E10,"Cher")</f>
        <v>0</v>
      </c>
    </row>
    <row r="26" spans="1:10" x14ac:dyDescent="0.25">
      <c r="B26" s="53" t="s">
        <v>253</v>
      </c>
      <c r="C26" s="55">
        <f>COUNTIF('Questions clients'!E6:E10,"Correct")</f>
        <v>0</v>
      </c>
    </row>
    <row r="27" spans="1:10" x14ac:dyDescent="0.25">
      <c r="B27" s="53" t="s">
        <v>254</v>
      </c>
      <c r="C27" s="55">
        <f>COUNTIF('Questions clients'!E6:E10,"Pas cher")</f>
        <v>0</v>
      </c>
    </row>
    <row r="28" spans="1:10" x14ac:dyDescent="0.25">
      <c r="B28" s="53" t="s">
        <v>255</v>
      </c>
      <c r="C28" s="55">
        <f>COUNTIF('Questions clients'!G6:G10,1)</f>
        <v>0</v>
      </c>
    </row>
    <row r="29" spans="1:10" x14ac:dyDescent="0.25">
      <c r="B29" s="53" t="s">
        <v>256</v>
      </c>
      <c r="C29" s="55">
        <f>COUNTIF('Questions clients'!G6:G10,2)</f>
        <v>0</v>
      </c>
    </row>
    <row r="30" spans="1:10" x14ac:dyDescent="0.25">
      <c r="B30" s="53" t="s">
        <v>257</v>
      </c>
      <c r="C30" s="55">
        <f>COUNTIF('Questions clients'!G6:G10,3)</f>
        <v>0</v>
      </c>
    </row>
    <row r="31" spans="1:10" x14ac:dyDescent="0.25">
      <c r="B31" s="53" t="s">
        <v>258</v>
      </c>
      <c r="C31" s="55">
        <f>COUNTIF('Questions clients'!I6:I10,"Oui")</f>
        <v>0</v>
      </c>
    </row>
    <row r="32" spans="1:10" x14ac:dyDescent="0.25">
      <c r="C32" s="56"/>
    </row>
    <row r="33" spans="2:3" ht="15.5" x14ac:dyDescent="0.35">
      <c r="B33" s="52" t="s">
        <v>259</v>
      </c>
      <c r="C33" s="56"/>
    </row>
    <row r="34" spans="2:3" x14ac:dyDescent="0.25">
      <c r="B34" s="53" t="s">
        <v>260</v>
      </c>
      <c r="C34" s="55">
        <f>COUNTIF('Questions épiciers'!G6:G10,"Oui")</f>
        <v>0</v>
      </c>
    </row>
    <row r="35" spans="2:3" x14ac:dyDescent="0.25">
      <c r="B35" s="53" t="s">
        <v>261</v>
      </c>
      <c r="C35" s="55">
        <f>COUNTIF('Questions épiciers'!G6:G10,"Peut-être")</f>
        <v>0</v>
      </c>
    </row>
    <row r="36" spans="2:3" x14ac:dyDescent="0.25">
      <c r="B36" s="53" t="s">
        <v>262</v>
      </c>
      <c r="C36" s="55">
        <f>COUNTIF('Questions épiciers'!G6:G10,"Non")</f>
        <v>0</v>
      </c>
    </row>
    <row r="37" spans="2:3" x14ac:dyDescent="0.25">
      <c r="B37" s="53" t="s">
        <v>263</v>
      </c>
      <c r="C37" s="54" t="str">
        <f>IFERROR(AVERAGE('Questions épiciers'!F6:F10),"")</f>
        <v/>
      </c>
    </row>
    <row r="38" spans="2:3" x14ac:dyDescent="0.25">
      <c r="B38" s="53" t="s">
        <v>264</v>
      </c>
      <c r="C38" s="54" t="str">
        <f>IFERROR(AVERAGE('Questions épiciers'!E6:E10),"")</f>
        <v/>
      </c>
    </row>
    <row r="39" spans="2:3" x14ac:dyDescent="0.25">
      <c r="B39" s="53" t="s">
        <v>265</v>
      </c>
      <c r="C39" s="55">
        <f>COUNTIF('Questions épiciers'!D6:D10,"Moins de 1 000 DH")</f>
        <v>0</v>
      </c>
    </row>
    <row r="40" spans="2:3" x14ac:dyDescent="0.25">
      <c r="B40" s="53" t="s">
        <v>266</v>
      </c>
      <c r="C40" s="55">
        <f>COUNTIF('Questions épiciers'!D6:D10,"1 000 à 3 000 DH")</f>
        <v>0</v>
      </c>
    </row>
    <row r="41" spans="2:3" x14ac:dyDescent="0.25">
      <c r="B41" s="53" t="s">
        <v>267</v>
      </c>
      <c r="C41" s="55">
        <f>COUNTIF('Questions épiciers'!D6:D10,"3 000 à 5 000 DH")</f>
        <v>0</v>
      </c>
    </row>
    <row r="42" spans="2:3" x14ac:dyDescent="0.25">
      <c r="B42" s="53" t="s">
        <v>268</v>
      </c>
      <c r="C42" s="55">
        <f>COUNTIF('Questions épiciers'!D6:D10,"Plus de 5 000 DH")</f>
        <v>0</v>
      </c>
    </row>
    <row r="43" spans="2:3" x14ac:dyDescent="0.25">
      <c r="C43" s="56"/>
    </row>
    <row r="44" spans="2:3" ht="15.5" x14ac:dyDescent="0.35">
      <c r="B44" s="52" t="s">
        <v>269</v>
      </c>
      <c r="C44" s="56"/>
    </row>
    <row r="45" spans="2:3" x14ac:dyDescent="0.25">
      <c r="B45" s="53" t="s">
        <v>270</v>
      </c>
      <c r="C45" s="55">
        <f>COUNTIF('Taxis &amp; commerçants'!D6:D11,"Oui")</f>
        <v>0</v>
      </c>
    </row>
    <row r="46" spans="2:3" x14ac:dyDescent="0.25">
      <c r="B46" s="53" t="s">
        <v>271</v>
      </c>
      <c r="C46" s="55">
        <f>COUNTIF('Taxis &amp; commerçants'!D6:D11,"Peut-être")</f>
        <v>0</v>
      </c>
    </row>
    <row r="47" spans="2:3" x14ac:dyDescent="0.25">
      <c r="B47" s="53" t="s">
        <v>272</v>
      </c>
      <c r="C47" s="55">
        <f>COUNTIF('Taxis &amp; commerçants'!D6:D11,"Non")</f>
        <v>0</v>
      </c>
    </row>
    <row r="48" spans="2:3" x14ac:dyDescent="0.25">
      <c r="C48" s="56"/>
    </row>
    <row r="49" spans="2:3" ht="15.5" x14ac:dyDescent="0.35">
      <c r="B49" s="52" t="s">
        <v>273</v>
      </c>
      <c r="C49" s="56"/>
    </row>
    <row r="50" spans="2:3" x14ac:dyDescent="0.25">
      <c r="B50" s="53" t="s">
        <v>274</v>
      </c>
      <c r="C50" s="55" t="str">
        <f>IF(G9="","—",IF(G9&gt;=$C$3,"✓ Atteint","✗ À corriger"))</f>
        <v>—</v>
      </c>
    </row>
    <row r="51" spans="2:3" x14ac:dyDescent="0.25">
      <c r="B51" s="53" t="s">
        <v>275</v>
      </c>
      <c r="C51" s="55" t="str">
        <f>IF(G10="","—",IF(G10&gt;=$C$3,"✓ Atteint","✗ À corriger"))</f>
        <v>—</v>
      </c>
    </row>
    <row r="52" spans="2:3" x14ac:dyDescent="0.25">
      <c r="B52" s="53" t="s">
        <v>276</v>
      </c>
      <c r="C52" s="55" t="str">
        <f>IF(G17="","—",IF(G17&gt;=$C$3,"✓ Atteint","✗ À corriger"))</f>
        <v>—</v>
      </c>
    </row>
    <row r="53" spans="2:3" x14ac:dyDescent="0.25">
      <c r="B53" s="53" t="s">
        <v>277</v>
      </c>
      <c r="C53" s="55" t="str">
        <f>IF(G18="","—",IF(G18&gt;=$C$3,"✓ Atteint","✗ À corriger"))</f>
        <v>—</v>
      </c>
    </row>
    <row r="54" spans="2:3" x14ac:dyDescent="0.25">
      <c r="B54" s="53" t="s">
        <v>278</v>
      </c>
      <c r="C54" s="55" t="str">
        <f>IF(COUNTA('Questions épiciers'!G6:G10)=0,"—",IF(C34&gt;=3,"✓ Atteint","✗ Pas atteint"))</f>
        <v>—</v>
      </c>
    </row>
    <row r="55" spans="2:3" x14ac:dyDescent="0.25">
      <c r="C55" s="56"/>
    </row>
    <row r="56" spans="2:3" ht="13" x14ac:dyDescent="0.25">
      <c r="B56" s="9" t="s">
        <v>279</v>
      </c>
      <c r="C56" s="9" t="str">
        <f>IF(COUNTIF(C50:C54,"—")&gt;0,"Tests incomplets",IF(COUNTIF(C50:C54,"✓*")=5,"Prêt pour le dossier partenaire","Corriger les écrans en échec, puis re-tester ces tâches"))</f>
        <v>Tests incomplets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955F1-712F-4F05-A7C4-D369EC052281}">
  <dimension ref="A1:L6"/>
  <sheetViews>
    <sheetView workbookViewId="0"/>
  </sheetViews>
  <sheetFormatPr baseColWidth="10" defaultRowHeight="12.5" x14ac:dyDescent="0.25"/>
  <sheetData>
    <row r="1" spans="1:12" x14ac:dyDescent="0.25">
      <c r="A1" t="s">
        <v>0</v>
      </c>
      <c r="B1" t="s">
        <v>1</v>
      </c>
      <c r="C1" t="s">
        <v>5</v>
      </c>
      <c r="D1" t="s">
        <v>9</v>
      </c>
      <c r="E1" t="s">
        <v>10</v>
      </c>
      <c r="F1" t="s">
        <v>15</v>
      </c>
      <c r="G1" t="s">
        <v>17</v>
      </c>
      <c r="H1" t="s">
        <v>20</v>
      </c>
      <c r="I1" t="s">
        <v>21</v>
      </c>
      <c r="J1" t="s">
        <v>25</v>
      </c>
      <c r="K1" t="s">
        <v>30</v>
      </c>
      <c r="L1" t="s">
        <v>33</v>
      </c>
    </row>
    <row r="2" spans="1:12" x14ac:dyDescent="0.25">
      <c r="A2">
        <v>2</v>
      </c>
      <c r="B2" t="s">
        <v>2</v>
      </c>
      <c r="C2" t="s">
        <v>6</v>
      </c>
      <c r="D2">
        <v>1</v>
      </c>
      <c r="E2" t="s">
        <v>11</v>
      </c>
      <c r="F2" t="s">
        <v>2</v>
      </c>
      <c r="G2" t="s">
        <v>18</v>
      </c>
      <c r="H2">
        <v>1</v>
      </c>
      <c r="I2" t="s">
        <v>22</v>
      </c>
      <c r="J2" t="s">
        <v>26</v>
      </c>
      <c r="K2" t="s">
        <v>31</v>
      </c>
      <c r="L2" t="s">
        <v>34</v>
      </c>
    </row>
    <row r="3" spans="1:12" x14ac:dyDescent="0.25">
      <c r="A3">
        <v>1</v>
      </c>
      <c r="B3" t="s">
        <v>3</v>
      </c>
      <c r="C3" t="s">
        <v>7</v>
      </c>
      <c r="D3">
        <v>2</v>
      </c>
      <c r="E3" t="s">
        <v>12</v>
      </c>
      <c r="F3" t="s">
        <v>4</v>
      </c>
      <c r="G3" t="s">
        <v>19</v>
      </c>
      <c r="H3">
        <v>2</v>
      </c>
      <c r="I3" t="s">
        <v>23</v>
      </c>
      <c r="J3" t="s">
        <v>27</v>
      </c>
      <c r="K3" t="s">
        <v>32</v>
      </c>
      <c r="L3" t="s">
        <v>4</v>
      </c>
    </row>
    <row r="4" spans="1:12" x14ac:dyDescent="0.25">
      <c r="A4">
        <v>0</v>
      </c>
      <c r="B4" t="s">
        <v>4</v>
      </c>
      <c r="C4" t="s">
        <v>8</v>
      </c>
      <c r="D4">
        <v>3</v>
      </c>
      <c r="E4" t="s">
        <v>13</v>
      </c>
      <c r="F4" t="s">
        <v>16</v>
      </c>
      <c r="H4">
        <v>3</v>
      </c>
      <c r="I4" t="s">
        <v>24</v>
      </c>
      <c r="J4" t="s">
        <v>28</v>
      </c>
      <c r="K4" t="s">
        <v>22</v>
      </c>
    </row>
    <row r="5" spans="1:12" x14ac:dyDescent="0.25">
      <c r="E5" t="s">
        <v>14</v>
      </c>
      <c r="H5">
        <v>4</v>
      </c>
      <c r="J5" t="s">
        <v>29</v>
      </c>
    </row>
    <row r="6" spans="1:12" x14ac:dyDescent="0.25">
      <c r="H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Mode d'emploi</vt:lpstr>
      <vt:lpstr>Recrutement</vt:lpstr>
      <vt:lpstr>Tâches</vt:lpstr>
      <vt:lpstr>Saisie clients</vt:lpstr>
      <vt:lpstr>Saisie épiciers</vt:lpstr>
      <vt:lpstr>Questions clients</vt:lpstr>
      <vt:lpstr>Questions épiciers</vt:lpstr>
      <vt:lpstr>Taxis &amp; commerçants</vt:lpstr>
      <vt:lpstr>Synthèse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Monaim Maachou</dc:creator>
  <cp:lastModifiedBy>Monaim Maachou</cp:lastModifiedBy>
  <dcterms:created xsi:type="dcterms:W3CDTF">2026-11-08T18:42:01Z</dcterms:created>
  <dcterms:modified xsi:type="dcterms:W3CDTF">2026-11-08T18:42:22Z</dcterms:modified>
</cp:coreProperties>
</file>